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mc:AlternateContent xmlns:mc="http://schemas.openxmlformats.org/markup-compatibility/2006">
    <mc:Choice Requires="x15">
      <x15ac:absPath xmlns:x15ac="http://schemas.microsoft.com/office/spreadsheetml/2010/11/ac" url="C:\Users\jl03\Desktop\"/>
    </mc:Choice>
  </mc:AlternateContent>
  <xr:revisionPtr revIDLastSave="0" documentId="13_ncr:1_{E042B3F1-DC8A-4E19-917E-7EC33373156A}" xr6:coauthVersionLast="45" xr6:coauthVersionMax="45" xr10:uidLastSave="{00000000-0000-0000-0000-000000000000}"/>
  <bookViews>
    <workbookView xWindow="-113" yWindow="-113" windowWidth="24267" windowHeight="13148" activeTab="1" xr2:uid="{00000000-000D-0000-FFFF-FFFF00000000}"/>
  </bookViews>
  <sheets>
    <sheet name="Master copy" sheetId="1" r:id="rId1"/>
    <sheet name="Notes" sheetId="2" r:id="rId2"/>
  </sheets>
  <definedNames>
    <definedName name="concentration1" localSheetId="0">'Master copy'!$B$1:$B$3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94" i="1" l="1"/>
  <c r="K195" i="1"/>
  <c r="K196" i="1"/>
  <c r="K197" i="1"/>
  <c r="K198" i="1"/>
  <c r="K199" i="1"/>
  <c r="J229" i="1" l="1"/>
  <c r="E229" i="1"/>
  <c r="K229" i="1" s="1"/>
  <c r="J228" i="1"/>
  <c r="E228" i="1"/>
  <c r="K228" i="1" s="1"/>
  <c r="J227" i="1"/>
  <c r="E227" i="1"/>
  <c r="K227" i="1" s="1"/>
  <c r="J226" i="1"/>
  <c r="E226" i="1"/>
  <c r="K226" i="1" s="1"/>
  <c r="J225" i="1"/>
  <c r="E225" i="1"/>
  <c r="K225" i="1" s="1"/>
  <c r="J224" i="1"/>
  <c r="E224" i="1"/>
  <c r="K224" i="1" s="1"/>
  <c r="J223" i="1"/>
  <c r="E223" i="1"/>
  <c r="K223" i="1" s="1"/>
  <c r="J222" i="1"/>
  <c r="E222" i="1"/>
  <c r="K222" i="1" s="1"/>
  <c r="E221" i="1"/>
  <c r="K221" i="1" s="1"/>
  <c r="E220" i="1"/>
  <c r="K220" i="1" s="1"/>
  <c r="E219" i="1"/>
  <c r="K219" i="1" s="1"/>
  <c r="L175" i="1"/>
  <c r="J175" i="1"/>
  <c r="H175" i="1"/>
  <c r="H174" i="1"/>
  <c r="E174" i="1"/>
  <c r="L173" i="1"/>
  <c r="J173" i="1"/>
  <c r="H173" i="1"/>
  <c r="H172" i="1"/>
  <c r="I173" i="1" s="1"/>
  <c r="E172" i="1"/>
  <c r="L171" i="1"/>
  <c r="J171" i="1"/>
  <c r="H171" i="1"/>
  <c r="H170" i="1"/>
  <c r="E170" i="1"/>
  <c r="L169" i="1"/>
  <c r="J169" i="1"/>
  <c r="H169" i="1"/>
  <c r="H168" i="1"/>
  <c r="E168" i="1"/>
  <c r="L167" i="1"/>
  <c r="J167" i="1"/>
  <c r="H167" i="1"/>
  <c r="H166" i="1"/>
  <c r="E166" i="1"/>
  <c r="L165" i="1"/>
  <c r="J165" i="1"/>
  <c r="H165" i="1"/>
  <c r="H164" i="1"/>
  <c r="E164" i="1"/>
  <c r="L163" i="1"/>
  <c r="J163" i="1"/>
  <c r="H163" i="1"/>
  <c r="H162" i="1"/>
  <c r="E162" i="1"/>
  <c r="L161" i="1"/>
  <c r="J161" i="1"/>
  <c r="H161" i="1"/>
  <c r="H160" i="1"/>
  <c r="E160" i="1"/>
  <c r="L159" i="1"/>
  <c r="J159" i="1"/>
  <c r="H159" i="1"/>
  <c r="H158" i="1"/>
  <c r="E158" i="1"/>
  <c r="L157" i="1"/>
  <c r="J157" i="1"/>
  <c r="H157" i="1"/>
  <c r="H156" i="1"/>
  <c r="E156" i="1"/>
  <c r="J155" i="1"/>
  <c r="L155" i="1" s="1"/>
  <c r="H155" i="1"/>
  <c r="H154" i="1"/>
  <c r="I155" i="1" s="1"/>
  <c r="E154" i="1"/>
  <c r="E135" i="1"/>
  <c r="E137" i="1" s="1"/>
  <c r="E139" i="1" s="1"/>
  <c r="E141" i="1" s="1"/>
  <c r="E143" i="1" s="1"/>
  <c r="E134" i="1"/>
  <c r="I163" i="1" l="1"/>
  <c r="I159" i="1"/>
  <c r="I171" i="1"/>
  <c r="I167" i="1"/>
  <c r="I165" i="1"/>
  <c r="I169" i="1"/>
  <c r="I157" i="1"/>
  <c r="I161" i="1"/>
  <c r="I175" i="1"/>
  <c r="E136" i="1"/>
  <c r="E138" i="1" l="1"/>
  <c r="E140" i="1" l="1"/>
  <c r="E142" i="1" l="1"/>
  <c r="I134" i="1" s="1"/>
  <c r="I135" i="1"/>
  <c r="I136" i="1"/>
  <c r="F146" i="1" s="1"/>
  <c r="F145" i="1" l="1"/>
  <c r="G219" i="1"/>
  <c r="H219" i="1" s="1"/>
  <c r="I219" i="1" s="1"/>
  <c r="J219" i="1" s="1"/>
  <c r="G222" i="1"/>
  <c r="H222" i="1" s="1"/>
  <c r="I222" i="1" s="1"/>
  <c r="G226" i="1"/>
  <c r="H226" i="1" s="1"/>
  <c r="I226" i="1" s="1"/>
  <c r="G224" i="1"/>
  <c r="H224" i="1" s="1"/>
  <c r="I224" i="1" s="1"/>
  <c r="G225" i="1"/>
  <c r="H225" i="1" s="1"/>
  <c r="I225" i="1" s="1"/>
  <c r="G223" i="1"/>
  <c r="H223" i="1" s="1"/>
  <c r="I223" i="1" s="1"/>
  <c r="G227" i="1"/>
  <c r="H227" i="1" s="1"/>
  <c r="I227" i="1" s="1"/>
  <c r="G220" i="1"/>
  <c r="H220" i="1" s="1"/>
  <c r="I220" i="1" s="1"/>
  <c r="J220" i="1" s="1"/>
  <c r="G228" i="1"/>
  <c r="H228" i="1" s="1"/>
  <c r="I228" i="1" s="1"/>
  <c r="G221" i="1"/>
  <c r="H221" i="1" s="1"/>
  <c r="I221" i="1" s="1"/>
  <c r="J221" i="1" s="1"/>
  <c r="G229" i="1"/>
  <c r="H229" i="1" s="1"/>
  <c r="I229" i="1" s="1"/>
  <c r="G175" i="1"/>
  <c r="G171" i="1"/>
  <c r="G167" i="1"/>
  <c r="G163" i="1"/>
  <c r="G159" i="1"/>
  <c r="G154" i="1"/>
  <c r="G174" i="1"/>
  <c r="G170" i="1"/>
  <c r="G166" i="1"/>
  <c r="G158" i="1"/>
  <c r="G173" i="1"/>
  <c r="G169" i="1"/>
  <c r="G165" i="1"/>
  <c r="G161" i="1"/>
  <c r="G157" i="1"/>
  <c r="G162" i="1"/>
  <c r="G155" i="1"/>
  <c r="G172" i="1"/>
  <c r="G168" i="1"/>
  <c r="G164" i="1"/>
  <c r="G160" i="1"/>
  <c r="G156" i="1"/>
  <c r="J211" i="1" l="1"/>
  <c r="E211" i="1"/>
  <c r="K211" i="1" s="1"/>
  <c r="J210" i="1"/>
  <c r="E210" i="1"/>
  <c r="K210" i="1" s="1"/>
  <c r="J209" i="1"/>
  <c r="E209" i="1"/>
  <c r="K209" i="1" s="1"/>
  <c r="J208" i="1"/>
  <c r="E208" i="1"/>
  <c r="K208" i="1" s="1"/>
  <c r="J207" i="1"/>
  <c r="E207" i="1"/>
  <c r="K207" i="1" s="1"/>
  <c r="J206" i="1"/>
  <c r="E206" i="1"/>
  <c r="K206" i="1" s="1"/>
  <c r="J205" i="1"/>
  <c r="E205" i="1"/>
  <c r="K205" i="1" s="1"/>
  <c r="J204" i="1"/>
  <c r="E204" i="1"/>
  <c r="K204" i="1" s="1"/>
  <c r="J203" i="1"/>
  <c r="E203" i="1"/>
  <c r="K203" i="1" s="1"/>
  <c r="J202" i="1"/>
  <c r="E202" i="1"/>
  <c r="K202" i="1" s="1"/>
  <c r="E201" i="1"/>
  <c r="K201" i="1" s="1"/>
  <c r="J193" i="1"/>
  <c r="E193" i="1"/>
  <c r="K193" i="1" s="1"/>
  <c r="J192" i="1"/>
  <c r="E192" i="1"/>
  <c r="K192" i="1" s="1"/>
  <c r="J191" i="1"/>
  <c r="E191" i="1"/>
  <c r="K191" i="1" s="1"/>
  <c r="J190" i="1"/>
  <c r="E190" i="1"/>
  <c r="K190" i="1" s="1"/>
  <c r="J189" i="1"/>
  <c r="E189" i="1"/>
  <c r="K189" i="1" s="1"/>
  <c r="J188" i="1"/>
  <c r="E188" i="1"/>
  <c r="K188" i="1" s="1"/>
  <c r="J187" i="1"/>
  <c r="E187" i="1"/>
  <c r="K187" i="1" s="1"/>
  <c r="J186" i="1"/>
  <c r="E186" i="1"/>
  <c r="K186" i="1" s="1"/>
  <c r="J185" i="1"/>
  <c r="E185" i="1"/>
  <c r="K185" i="1" s="1"/>
  <c r="J184" i="1"/>
  <c r="E184" i="1"/>
  <c r="K184" i="1" s="1"/>
  <c r="E183" i="1"/>
  <c r="L130" i="1"/>
  <c r="J130" i="1"/>
  <c r="H130" i="1"/>
  <c r="H129" i="1"/>
  <c r="E129" i="1"/>
  <c r="L128" i="1"/>
  <c r="J128" i="1"/>
  <c r="H128" i="1"/>
  <c r="H127" i="1"/>
  <c r="E127" i="1"/>
  <c r="L126" i="1"/>
  <c r="J126" i="1"/>
  <c r="H126" i="1"/>
  <c r="H125" i="1"/>
  <c r="E125" i="1"/>
  <c r="L124" i="1"/>
  <c r="J124" i="1"/>
  <c r="H124" i="1"/>
  <c r="H123" i="1"/>
  <c r="E123" i="1"/>
  <c r="L122" i="1"/>
  <c r="J122" i="1"/>
  <c r="H122" i="1"/>
  <c r="H121" i="1"/>
  <c r="E121" i="1"/>
  <c r="L120" i="1"/>
  <c r="J120" i="1"/>
  <c r="H120" i="1"/>
  <c r="H119" i="1"/>
  <c r="E119" i="1"/>
  <c r="L118" i="1"/>
  <c r="J118" i="1"/>
  <c r="H118" i="1"/>
  <c r="H117" i="1"/>
  <c r="E117" i="1"/>
  <c r="L116" i="1"/>
  <c r="J116" i="1"/>
  <c r="H116" i="1"/>
  <c r="H115" i="1"/>
  <c r="E115" i="1"/>
  <c r="L114" i="1"/>
  <c r="J114" i="1"/>
  <c r="H114" i="1"/>
  <c r="H113" i="1"/>
  <c r="E113" i="1"/>
  <c r="L112" i="1"/>
  <c r="J112" i="1"/>
  <c r="H112" i="1"/>
  <c r="H111" i="1"/>
  <c r="E111" i="1"/>
  <c r="J110" i="1"/>
  <c r="L110" i="1" s="1"/>
  <c r="H110" i="1"/>
  <c r="H109" i="1"/>
  <c r="E109" i="1"/>
  <c r="E90" i="1"/>
  <c r="E92" i="1" s="1"/>
  <c r="E94" i="1" s="1"/>
  <c r="E96" i="1" s="1"/>
  <c r="E98" i="1" s="1"/>
  <c r="E89" i="1"/>
  <c r="E91" i="1" s="1"/>
  <c r="J85" i="1"/>
  <c r="H85" i="1"/>
  <c r="H84" i="1"/>
  <c r="E84" i="1"/>
  <c r="J83" i="1"/>
  <c r="H83" i="1"/>
  <c r="H82" i="1"/>
  <c r="E82" i="1"/>
  <c r="J81" i="1"/>
  <c r="H81" i="1"/>
  <c r="H80" i="1"/>
  <c r="E80" i="1"/>
  <c r="J79" i="1"/>
  <c r="H79" i="1"/>
  <c r="H78" i="1"/>
  <c r="E78" i="1"/>
  <c r="J77" i="1"/>
  <c r="H77" i="1"/>
  <c r="H76" i="1"/>
  <c r="E76" i="1"/>
  <c r="J75" i="1"/>
  <c r="H75" i="1"/>
  <c r="H74" i="1"/>
  <c r="E74" i="1"/>
  <c r="J73" i="1"/>
  <c r="H73" i="1"/>
  <c r="H72" i="1"/>
  <c r="E72" i="1"/>
  <c r="J71" i="1"/>
  <c r="H71" i="1"/>
  <c r="H70" i="1"/>
  <c r="E70" i="1"/>
  <c r="J69" i="1"/>
  <c r="H69" i="1"/>
  <c r="H68" i="1"/>
  <c r="E68" i="1"/>
  <c r="J67" i="1"/>
  <c r="H67" i="1"/>
  <c r="H66" i="1"/>
  <c r="E66" i="1"/>
  <c r="J65" i="1"/>
  <c r="E64" i="1"/>
  <c r="E44" i="1"/>
  <c r="E46" i="1" s="1"/>
  <c r="E43" i="1"/>
  <c r="E45" i="1" s="1"/>
  <c r="E47" i="1" s="1"/>
  <c r="E49" i="1" s="1"/>
  <c r="E51" i="1" s="1"/>
  <c r="K37" i="1"/>
  <c r="K36" i="1"/>
  <c r="K35" i="1"/>
  <c r="K34" i="1"/>
  <c r="K33" i="1"/>
  <c r="K32" i="1"/>
  <c r="K31" i="1"/>
  <c r="K30" i="1"/>
  <c r="K29" i="1"/>
  <c r="K28" i="1"/>
  <c r="I10" i="1"/>
  <c r="F15" i="1" s="1"/>
  <c r="I9" i="1"/>
  <c r="I8" i="1"/>
  <c r="G37" i="1" s="1"/>
  <c r="H37" i="1" s="1"/>
  <c r="J37" i="1" s="1"/>
  <c r="I71" i="1" l="1"/>
  <c r="I79" i="1"/>
  <c r="I81" i="1"/>
  <c r="I77" i="1"/>
  <c r="I114" i="1"/>
  <c r="N114" i="1" s="1"/>
  <c r="I130" i="1"/>
  <c r="N130" i="1" s="1"/>
  <c r="I126" i="1"/>
  <c r="N126" i="1" s="1"/>
  <c r="I118" i="1"/>
  <c r="N118" i="1" s="1"/>
  <c r="I122" i="1"/>
  <c r="N122" i="1" s="1"/>
  <c r="I110" i="1"/>
  <c r="N110" i="1" s="1"/>
  <c r="I75" i="1"/>
  <c r="I69" i="1"/>
  <c r="I67" i="1"/>
  <c r="I73" i="1"/>
  <c r="I85" i="1"/>
  <c r="I83" i="1"/>
  <c r="G31" i="1"/>
  <c r="H31" i="1" s="1"/>
  <c r="J31" i="1" s="1"/>
  <c r="G30" i="1"/>
  <c r="H30" i="1" s="1"/>
  <c r="J30" i="1" s="1"/>
  <c r="G34" i="1"/>
  <c r="H34" i="1" s="1"/>
  <c r="J34" i="1" s="1"/>
  <c r="F14" i="1"/>
  <c r="G28" i="1"/>
  <c r="H28" i="1" s="1"/>
  <c r="J28" i="1" s="1"/>
  <c r="G32" i="1"/>
  <c r="H32" i="1" s="1"/>
  <c r="J32" i="1" s="1"/>
  <c r="G36" i="1"/>
  <c r="H36" i="1" s="1"/>
  <c r="J36" i="1" s="1"/>
  <c r="G27" i="1"/>
  <c r="H27" i="1" s="1"/>
  <c r="J27" i="1" s="1"/>
  <c r="K27" i="1" s="1"/>
  <c r="G35" i="1"/>
  <c r="H35" i="1" s="1"/>
  <c r="J35" i="1" s="1"/>
  <c r="G29" i="1"/>
  <c r="H29" i="1" s="1"/>
  <c r="J29" i="1" s="1"/>
  <c r="G33" i="1"/>
  <c r="H33" i="1" s="1"/>
  <c r="J33" i="1" s="1"/>
  <c r="E48" i="1"/>
  <c r="E50" i="1" s="1"/>
  <c r="E52" i="1" s="1"/>
  <c r="E93" i="1"/>
  <c r="E95" i="1" s="1"/>
  <c r="E97" i="1" s="1"/>
  <c r="I116" i="1"/>
  <c r="N116" i="1" s="1"/>
  <c r="I124" i="1"/>
  <c r="N124" i="1" s="1"/>
  <c r="I112" i="1"/>
  <c r="N112" i="1" s="1"/>
  <c r="I120" i="1"/>
  <c r="N120" i="1" s="1"/>
  <c r="I128" i="1"/>
  <c r="N128" i="1" s="1"/>
  <c r="N85" i="1" l="1"/>
  <c r="L85" i="1"/>
  <c r="N69" i="1"/>
  <c r="L69" i="1"/>
  <c r="N77" i="1"/>
  <c r="L77" i="1"/>
  <c r="N73" i="1"/>
  <c r="L73" i="1"/>
  <c r="N75" i="1"/>
  <c r="L75" i="1"/>
  <c r="N81" i="1"/>
  <c r="L81" i="1"/>
  <c r="N67" i="1"/>
  <c r="L67" i="1"/>
  <c r="N79" i="1"/>
  <c r="L79" i="1"/>
  <c r="N83" i="1"/>
  <c r="L83" i="1"/>
  <c r="N71" i="1"/>
  <c r="L71" i="1"/>
  <c r="I43" i="1"/>
  <c r="G192" i="1" s="1"/>
  <c r="H192" i="1" s="1"/>
  <c r="I192" i="1" s="1"/>
  <c r="I44" i="1"/>
  <c r="I45" i="1"/>
  <c r="F55" i="1" s="1"/>
  <c r="I91" i="1"/>
  <c r="F101" i="1" s="1"/>
  <c r="I90" i="1"/>
  <c r="I89" i="1"/>
  <c r="G201" i="1" s="1"/>
  <c r="G74" i="1" l="1"/>
  <c r="G193" i="1"/>
  <c r="H193" i="1" s="1"/>
  <c r="I193" i="1" s="1"/>
  <c r="G186" i="1"/>
  <c r="H186" i="1" s="1"/>
  <c r="I186" i="1" s="1"/>
  <c r="F54" i="1"/>
  <c r="G183" i="1"/>
  <c r="H183" i="1" s="1"/>
  <c r="I183" i="1" s="1"/>
  <c r="G191" i="1"/>
  <c r="H191" i="1" s="1"/>
  <c r="I191" i="1" s="1"/>
  <c r="G188" i="1"/>
  <c r="H188" i="1" s="1"/>
  <c r="I188" i="1" s="1"/>
  <c r="G83" i="1"/>
  <c r="G69" i="1"/>
  <c r="G85" i="1"/>
  <c r="G187" i="1"/>
  <c r="H187" i="1" s="1"/>
  <c r="I187" i="1" s="1"/>
  <c r="G189" i="1"/>
  <c r="H189" i="1" s="1"/>
  <c r="I189" i="1" s="1"/>
  <c r="G190" i="1"/>
  <c r="H190" i="1" s="1"/>
  <c r="I190" i="1" s="1"/>
  <c r="G77" i="1"/>
  <c r="G71" i="1"/>
  <c r="G64" i="1"/>
  <c r="H64" i="1" s="1"/>
  <c r="G67" i="1"/>
  <c r="G185" i="1"/>
  <c r="H185" i="1" s="1"/>
  <c r="I185" i="1" s="1"/>
  <c r="G184" i="1"/>
  <c r="H184" i="1" s="1"/>
  <c r="I184" i="1" s="1"/>
  <c r="G80" i="1"/>
  <c r="G75" i="1"/>
  <c r="G72" i="1"/>
  <c r="G79" i="1"/>
  <c r="G68" i="1"/>
  <c r="G84" i="1"/>
  <c r="G73" i="1"/>
  <c r="G70" i="1"/>
  <c r="G66" i="1"/>
  <c r="G82" i="1"/>
  <c r="G76" i="1"/>
  <c r="G65" i="1"/>
  <c r="H65" i="1" s="1"/>
  <c r="G81" i="1"/>
  <c r="G78" i="1"/>
  <c r="G129" i="1"/>
  <c r="G124" i="1"/>
  <c r="G121" i="1"/>
  <c r="G116" i="1"/>
  <c r="G113" i="1"/>
  <c r="G130" i="1"/>
  <c r="G127" i="1"/>
  <c r="G114" i="1"/>
  <c r="G128" i="1"/>
  <c r="G125" i="1"/>
  <c r="G120" i="1"/>
  <c r="G117" i="1"/>
  <c r="G112" i="1"/>
  <c r="G109" i="1"/>
  <c r="G122" i="1"/>
  <c r="G126" i="1"/>
  <c r="G123" i="1"/>
  <c r="G118" i="1"/>
  <c r="G115" i="1"/>
  <c r="G110" i="1"/>
  <c r="G119" i="1"/>
  <c r="G111" i="1"/>
  <c r="G211" i="1"/>
  <c r="H211" i="1" s="1"/>
  <c r="I211" i="1" s="1"/>
  <c r="G209" i="1"/>
  <c r="H209" i="1" s="1"/>
  <c r="I209" i="1" s="1"/>
  <c r="G207" i="1"/>
  <c r="H207" i="1" s="1"/>
  <c r="I207" i="1" s="1"/>
  <c r="G205" i="1"/>
  <c r="H205" i="1" s="1"/>
  <c r="I205" i="1" s="1"/>
  <c r="G203" i="1"/>
  <c r="H203" i="1" s="1"/>
  <c r="I203" i="1" s="1"/>
  <c r="H201" i="1"/>
  <c r="I201" i="1" s="1"/>
  <c r="J201" i="1" s="1"/>
  <c r="G204" i="1"/>
  <c r="H204" i="1" s="1"/>
  <c r="I204" i="1" s="1"/>
  <c r="F100" i="1"/>
  <c r="G210" i="1"/>
  <c r="H210" i="1" s="1"/>
  <c r="I210" i="1" s="1"/>
  <c r="G208" i="1"/>
  <c r="H208" i="1" s="1"/>
  <c r="I208" i="1" s="1"/>
  <c r="G206" i="1"/>
  <c r="H206" i="1" s="1"/>
  <c r="I206" i="1" s="1"/>
  <c r="G202" i="1"/>
  <c r="H202" i="1" s="1"/>
  <c r="I202" i="1" s="1"/>
  <c r="K183" i="1" l="1"/>
  <c r="J183" i="1"/>
  <c r="I65" i="1"/>
  <c r="L65" i="1" s="1"/>
  <c r="N65" i="1"/>
</calcChain>
</file>

<file path=xl/sharedStrings.xml><?xml version="1.0" encoding="utf-8"?>
<sst xmlns="http://schemas.openxmlformats.org/spreadsheetml/2006/main" count="223" uniqueCount="70">
  <si>
    <t>-</t>
  </si>
  <si>
    <t>Undiluted</t>
  </si>
  <si>
    <t>RNA CONCENTRATION</t>
  </si>
  <si>
    <t>10-1</t>
  </si>
  <si>
    <t>homogenate volume</t>
  </si>
  <si>
    <t>extraction efficiency</t>
  </si>
  <si>
    <t>sample 1</t>
  </si>
  <si>
    <t>sample 2</t>
  </si>
  <si>
    <t>sample 3</t>
  </si>
  <si>
    <t>sample 4</t>
  </si>
  <si>
    <t>sample 5</t>
  </si>
  <si>
    <t>sample 6</t>
  </si>
  <si>
    <t>sample 7</t>
  </si>
  <si>
    <t>sample 8</t>
  </si>
  <si>
    <t>sample 9</t>
  </si>
  <si>
    <t>sample 10</t>
  </si>
  <si>
    <t>sample 11</t>
  </si>
  <si>
    <t>dsDNA neat</t>
  </si>
  <si>
    <t>dsDNA -1</t>
  </si>
  <si>
    <t>dsDNA -2</t>
  </si>
  <si>
    <t>dsDNA -3</t>
  </si>
  <si>
    <t>dsDNA -4</t>
  </si>
  <si>
    <t>neat copies/ul</t>
  </si>
  <si>
    <t>copies/ul RNA</t>
  </si>
  <si>
    <t>gland weight</t>
  </si>
  <si>
    <t>copies/g</t>
  </si>
  <si>
    <t>GI EC RNA</t>
  </si>
  <si>
    <t>h2o + EC RNA</t>
  </si>
  <si>
    <t>RT-PCR inhibition</t>
  </si>
  <si>
    <t>GII EC RNA</t>
  </si>
  <si>
    <t>Slope</t>
  </si>
  <si>
    <t>Intercept</t>
  </si>
  <si>
    <t>r2</t>
  </si>
  <si>
    <t>log RNA dilution</t>
  </si>
  <si>
    <t>all Cqs</t>
  </si>
  <si>
    <t>outliers removed</t>
  </si>
  <si>
    <t>Sample name</t>
  </si>
  <si>
    <t>Cq</t>
  </si>
  <si>
    <t>log difference from reference</t>
  </si>
  <si>
    <t>% recovery</t>
  </si>
  <si>
    <t>log copies/ul</t>
  </si>
  <si>
    <t>r2 cut-off</t>
  </si>
  <si>
    <t>Norovirus GI</t>
  </si>
  <si>
    <t>Process control virus</t>
  </si>
  <si>
    <t>process control virus RNA n</t>
  </si>
  <si>
    <t>process control virus RNA -1</t>
  </si>
  <si>
    <t>process control virus RNA -2</t>
  </si>
  <si>
    <t>process control virus RNA -3</t>
  </si>
  <si>
    <t>log difference from intercept</t>
  </si>
  <si>
    <t>average</t>
  </si>
  <si>
    <t>Norovirus GII</t>
  </si>
  <si>
    <t>relative amplification</t>
  </si>
  <si>
    <t>% difference</t>
  </si>
  <si>
    <t>HAV</t>
  </si>
  <si>
    <t>HAV EC RNA</t>
  </si>
  <si>
    <t>Cells for negative PCR reactions should be left empty.</t>
  </si>
  <si>
    <t xml:space="preserve">For standard curves, Cq values should be added to both the "all Cqs" and "outliers removed" columns. Outlying Cq values can be identified </t>
  </si>
  <si>
    <t xml:space="preserve">using the graphical displays and discounted according to the prinicples of ISO 15216-1 by deleting from the "outliers removed" column. </t>
  </si>
  <si>
    <t xml:space="preserve">Formulae in the spreadsheet are password-protected; the only cells allowing data entry are coloured cream; these include cells for RNA concentration, sample name, </t>
  </si>
  <si>
    <r>
      <t>According to the values for slope and r</t>
    </r>
    <r>
      <rPr>
        <b/>
        <vertAlign val="superscript"/>
        <sz val="10"/>
        <rFont val="Arial"/>
        <family val="2"/>
      </rPr>
      <t>2</t>
    </r>
    <r>
      <rPr>
        <b/>
        <sz val="10"/>
        <rFont val="Arial"/>
        <family val="2"/>
      </rPr>
      <t xml:space="preserve"> obtained, the spreadsheet will indicate whether each standard curve is suitable for quantitative analysis, according to the principles of ISO 15216-1. </t>
    </r>
  </si>
  <si>
    <t>The EC RNA calculation tables at the foot of the spreadsheet are used to calculate RT-PCR inhibition</t>
  </si>
  <si>
    <t>Prior to use of the spreadsheet, the concentration of RNA (undiluted or 10-1) should be entered using the drop-down menu at the head of the spreadsheet</t>
  </si>
  <si>
    <r>
      <t>More stringent cut-off values for r</t>
    </r>
    <r>
      <rPr>
        <b/>
        <vertAlign val="superscript"/>
        <sz val="10"/>
        <rFont val="Arial"/>
        <family val="2"/>
      </rPr>
      <t>2</t>
    </r>
    <r>
      <rPr>
        <b/>
        <sz val="10"/>
        <rFont val="Arial"/>
        <family val="2"/>
      </rPr>
      <t xml:space="preserve"> are allowed by the spreadsheet however.</t>
    </r>
  </si>
  <si>
    <t>The process control virus calculation table at the head of the spreadsheet is used to calculate extraction efficiency</t>
  </si>
  <si>
    <t xml:space="preserve">in bivalve molluscan shellfish described in ISO 15216-1:2017. It should be used in conjunction with this document, </t>
  </si>
  <si>
    <r>
      <t>sample homogenate volume, copies/ul for neat dsDNA controls (set by default at 10,000 copies/ul), r</t>
    </r>
    <r>
      <rPr>
        <b/>
        <vertAlign val="superscript"/>
        <sz val="10"/>
        <rFont val="Arial"/>
        <family val="2"/>
      </rPr>
      <t>2</t>
    </r>
    <r>
      <rPr>
        <b/>
        <sz val="10"/>
        <rFont val="Arial"/>
        <family val="2"/>
      </rPr>
      <t xml:space="preserve"> cut-off values (set by default at 0.98) and Cq values for all PCR reactions.</t>
    </r>
  </si>
  <si>
    <r>
      <t>The outlying Cq value will continue to appear on the graph but will not contribute to calculation of the standard curve parameters (slope, intercept, r</t>
    </r>
    <r>
      <rPr>
        <b/>
        <vertAlign val="superscript"/>
        <sz val="10"/>
        <rFont val="Arial"/>
        <family val="2"/>
      </rPr>
      <t>2</t>
    </r>
    <r>
      <rPr>
        <b/>
        <sz val="10"/>
        <rFont val="Arial"/>
        <family val="2"/>
      </rPr>
      <t>)</t>
    </r>
  </si>
  <si>
    <t xml:space="preserve">This spreadsheet has been developed by the FAO Reference Centre in order to assist laboratories using the method for quantification of viruses </t>
  </si>
  <si>
    <t>or alternatively the FAO Reference Centre generic protocol for Quantitative detection of norovirus and hepatitis A virus in bivalve molluscan shellfish.</t>
  </si>
  <si>
    <t xml:space="preserve">The FAO Reference Centre can provide support on request in the use of this spreadsheet, however cannot take any responsibility for its misapplication, or for the performance of any modified versions of the original.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</si>
</sst>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amily val="2"/>
    </font>
    <font>
      <sz val="11"/>
      <color theme="1"/>
      <name val="Calibri"/>
      <family val="2"/>
      <scheme val="minor"/>
    </font>
    <font>
      <b/>
      <sz val="10"/>
      <name val="Arial"/>
      <family val="2"/>
    </font>
    <font>
      <b/>
      <sz val="10"/>
      <color rgb="FFFF0000"/>
      <name val="Arial"/>
      <family val="2"/>
    </font>
    <font>
      <sz val="10"/>
      <color rgb="FFFF0000"/>
      <name val="Arial"/>
      <family val="2"/>
    </font>
    <font>
      <sz val="10"/>
      <color indexed="10"/>
      <name val="Arial"/>
      <family val="2"/>
    </font>
    <font>
      <b/>
      <sz val="10"/>
      <color indexed="10"/>
      <name val="Arial"/>
      <family val="2"/>
    </font>
    <font>
      <sz val="10"/>
      <color indexed="8"/>
      <name val="Arial"/>
      <family val="2"/>
    </font>
    <font>
      <b/>
      <vertAlign val="superscript"/>
      <sz val="10"/>
      <name val="Arial"/>
      <family val="2"/>
    </font>
    <font>
      <b/>
      <u/>
      <sz val="10"/>
      <name val="Arial"/>
      <family val="2"/>
    </font>
    <font>
      <sz val="10"/>
      <color theme="1"/>
      <name val="Arial"/>
      <family val="2"/>
    </font>
  </fonts>
  <fills count="3">
    <fill>
      <patternFill patternType="none"/>
    </fill>
    <fill>
      <patternFill patternType="gray125"/>
    </fill>
    <fill>
      <patternFill patternType="solid">
        <fgColor theme="7" tint="0.79998168889431442"/>
        <bgColor indexed="64"/>
      </patternFill>
    </fill>
  </fills>
  <borders count="25">
    <border>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diagonal/>
    </border>
    <border>
      <left/>
      <right style="thin">
        <color indexed="0"/>
      </right>
      <top style="thin">
        <color indexed="0"/>
      </top>
      <bottom style="thin">
        <color indexed="0"/>
      </bottom>
      <diagonal/>
    </border>
    <border>
      <left style="thin">
        <color indexed="0"/>
      </left>
      <right/>
      <top style="thin">
        <color indexed="0"/>
      </top>
      <bottom/>
      <diagonal/>
    </border>
    <border>
      <left/>
      <right/>
      <top style="thin">
        <color indexed="64"/>
      </top>
      <bottom/>
      <diagonal/>
    </border>
    <border>
      <left/>
      <right/>
      <top/>
      <bottom style="thin">
        <color indexed="0"/>
      </bottom>
      <diagonal/>
    </border>
    <border>
      <left/>
      <right style="thin">
        <color indexed="0"/>
      </right>
      <top/>
      <bottom style="thin">
        <color indexed="0"/>
      </bottom>
      <diagonal/>
    </border>
    <border>
      <left/>
      <right/>
      <top style="thin">
        <color indexed="64"/>
      </top>
      <bottom style="thin">
        <color indexed="64"/>
      </bottom>
      <diagonal/>
    </border>
    <border>
      <left style="thin">
        <color indexed="0"/>
      </left>
      <right/>
      <top style="thin">
        <color indexed="0"/>
      </top>
      <bottom style="thin">
        <color indexed="8"/>
      </bottom>
      <diagonal/>
    </border>
    <border>
      <left/>
      <right/>
      <top style="thin">
        <color indexed="0"/>
      </top>
      <bottom style="thin">
        <color indexed="64"/>
      </bottom>
      <diagonal/>
    </border>
    <border>
      <left/>
      <right/>
      <top/>
      <bottom style="thin">
        <color indexed="64"/>
      </bottom>
      <diagonal/>
    </border>
    <border>
      <left/>
      <right/>
      <top/>
      <bottom style="thin">
        <color indexed="8"/>
      </bottom>
      <diagonal/>
    </border>
    <border>
      <left/>
      <right style="thin">
        <color indexed="0"/>
      </right>
      <top style="thin">
        <color indexed="0"/>
      </top>
      <bottom/>
      <diagonal/>
    </border>
    <border>
      <left style="thin">
        <color indexed="0"/>
      </left>
      <right/>
      <top/>
      <bottom style="thin">
        <color indexed="0"/>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0"/>
      </top>
      <bottom style="thin">
        <color indexed="8"/>
      </bottom>
      <diagonal/>
    </border>
  </borders>
  <cellStyleXfs count="2">
    <xf numFmtId="0" fontId="0" fillId="0" borderId="0"/>
    <xf numFmtId="0" fontId="1" fillId="0" borderId="0"/>
  </cellStyleXfs>
  <cellXfs count="84">
    <xf numFmtId="0" fontId="0" fillId="0" borderId="0" xfId="0"/>
    <xf numFmtId="1" fontId="0" fillId="0" borderId="0" xfId="0" applyNumberFormat="1" applyFont="1" applyFill="1" applyBorder="1" applyAlignment="1" applyProtection="1">
      <alignment horizontal="right"/>
    </xf>
    <xf numFmtId="0" fontId="0" fillId="0" borderId="0" xfId="0" applyNumberFormat="1" applyFont="1" applyFill="1" applyBorder="1" applyAlignment="1" applyProtection="1"/>
    <xf numFmtId="49" fontId="0" fillId="0" borderId="0" xfId="0" applyNumberFormat="1" applyFont="1" applyFill="1" applyBorder="1" applyAlignment="1" applyProtection="1"/>
    <xf numFmtId="0" fontId="2" fillId="0" borderId="0" xfId="0" applyNumberFormat="1" applyFont="1" applyFill="1" applyBorder="1" applyAlignment="1" applyProtection="1">
      <alignment horizontal="right"/>
    </xf>
    <xf numFmtId="0" fontId="2" fillId="0" borderId="0" xfId="0" applyNumberFormat="1" applyFont="1" applyFill="1" applyBorder="1" applyAlignment="1" applyProtection="1"/>
    <xf numFmtId="0" fontId="0" fillId="0" borderId="0" xfId="0" applyProtection="1">
      <protection locked="0"/>
    </xf>
    <xf numFmtId="0" fontId="4" fillId="0" borderId="0" xfId="0" applyNumberFormat="1" applyFont="1" applyFill="1" applyBorder="1" applyAlignment="1" applyProtection="1"/>
    <xf numFmtId="0" fontId="0" fillId="0" borderId="1" xfId="0" applyNumberFormat="1" applyFont="1" applyFill="1" applyBorder="1" applyAlignment="1" applyProtection="1"/>
    <xf numFmtId="0" fontId="0" fillId="0" borderId="2" xfId="0" applyNumberFormat="1" applyFont="1" applyFill="1" applyBorder="1" applyAlignment="1" applyProtection="1"/>
    <xf numFmtId="0" fontId="0" fillId="0" borderId="3" xfId="0" applyNumberFormat="1" applyFont="1" applyFill="1" applyBorder="1" applyAlignment="1" applyProtection="1">
      <alignment horizontal="right"/>
    </xf>
    <xf numFmtId="0" fontId="0" fillId="0" borderId="4" xfId="0" applyNumberFormat="1" applyFont="1" applyFill="1" applyBorder="1" applyAlignment="1" applyProtection="1"/>
    <xf numFmtId="0" fontId="0" fillId="0" borderId="5" xfId="0" applyNumberFormat="1" applyFont="1" applyFill="1" applyBorder="1" applyAlignment="1" applyProtection="1"/>
    <xf numFmtId="0" fontId="0" fillId="0" borderId="7" xfId="0" applyNumberFormat="1" applyFont="1" applyFill="1" applyBorder="1" applyAlignment="1" applyProtection="1"/>
    <xf numFmtId="0" fontId="6" fillId="0" borderId="0" xfId="0" applyNumberFormat="1" applyFont="1" applyFill="1" applyBorder="1" applyAlignment="1" applyProtection="1"/>
    <xf numFmtId="1" fontId="6" fillId="0" borderId="0" xfId="0" applyNumberFormat="1" applyFont="1" applyFill="1" applyBorder="1" applyAlignment="1" applyProtection="1">
      <alignment horizontal="center"/>
    </xf>
    <xf numFmtId="1" fontId="0" fillId="0" borderId="0" xfId="0" applyNumberFormat="1" applyFont="1" applyFill="1" applyBorder="1" applyAlignment="1" applyProtection="1">
      <alignment horizontal="center"/>
    </xf>
    <xf numFmtId="0" fontId="0" fillId="0" borderId="0" xfId="0" applyNumberFormat="1" applyFont="1" applyFill="1" applyBorder="1" applyAlignment="1" applyProtection="1">
      <alignment horizontal="right"/>
    </xf>
    <xf numFmtId="0" fontId="0" fillId="0" borderId="3" xfId="0" applyNumberFormat="1" applyFont="1" applyFill="1" applyBorder="1" applyAlignment="1" applyProtection="1"/>
    <xf numFmtId="0" fontId="5" fillId="0" borderId="3" xfId="0" applyNumberFormat="1" applyFont="1" applyFill="1" applyBorder="1" applyAlignment="1" applyProtection="1"/>
    <xf numFmtId="0" fontId="0" fillId="0" borderId="14" xfId="0" applyNumberFormat="1" applyFont="1" applyFill="1" applyBorder="1" applyAlignment="1" applyProtection="1"/>
    <xf numFmtId="0" fontId="6" fillId="0" borderId="0" xfId="0" applyNumberFormat="1" applyFont="1" applyFill="1" applyBorder="1" applyAlignment="1" applyProtection="1">
      <alignment horizontal="right"/>
    </xf>
    <xf numFmtId="0" fontId="0" fillId="0" borderId="15" xfId="0" applyNumberFormat="1" applyFont="1" applyFill="1" applyBorder="1" applyAlignment="1" applyProtection="1"/>
    <xf numFmtId="0" fontId="0" fillId="0" borderId="7" xfId="0" applyNumberFormat="1" applyFont="1" applyFill="1" applyBorder="1" applyAlignment="1" applyProtection="1">
      <alignment horizontal="right"/>
    </xf>
    <xf numFmtId="0" fontId="0" fillId="0" borderId="8" xfId="0" applyNumberFormat="1" applyFont="1" applyFill="1" applyBorder="1" applyAlignment="1" applyProtection="1"/>
    <xf numFmtId="0" fontId="5" fillId="0" borderId="0" xfId="0" applyNumberFormat="1" applyFont="1" applyFill="1" applyBorder="1" applyAlignment="1" applyProtection="1"/>
    <xf numFmtId="0" fontId="0" fillId="0" borderId="17" xfId="0" applyNumberFormat="1" applyFont="1" applyFill="1" applyBorder="1" applyAlignment="1" applyProtection="1">
      <alignment horizontal="right"/>
    </xf>
    <xf numFmtId="0" fontId="0" fillId="0" borderId="18" xfId="0" applyNumberFormat="1" applyFont="1" applyFill="1" applyBorder="1" applyAlignment="1" applyProtection="1"/>
    <xf numFmtId="0" fontId="7" fillId="0" borderId="19" xfId="0" applyNumberFormat="1" applyFont="1" applyFill="1" applyBorder="1" applyAlignment="1" applyProtection="1">
      <alignment horizontal="right"/>
    </xf>
    <xf numFmtId="0" fontId="0" fillId="0" borderId="12" xfId="0" applyNumberFormat="1" applyFont="1" applyFill="1" applyBorder="1" applyAlignment="1" applyProtection="1"/>
    <xf numFmtId="0" fontId="0" fillId="0" borderId="9" xfId="0" applyNumberFormat="1" applyFont="1" applyFill="1" applyBorder="1" applyAlignment="1" applyProtection="1"/>
    <xf numFmtId="0" fontId="5" fillId="0" borderId="9" xfId="0" applyNumberFormat="1" applyFont="1" applyFill="1" applyBorder="1" applyAlignment="1" applyProtection="1"/>
    <xf numFmtId="2" fontId="0" fillId="0" borderId="19" xfId="0" applyNumberFormat="1" applyFont="1" applyFill="1" applyBorder="1" applyAlignment="1" applyProtection="1">
      <alignment horizontal="center"/>
    </xf>
    <xf numFmtId="2" fontId="0" fillId="0" borderId="17" xfId="0" applyNumberFormat="1" applyFont="1" applyFill="1" applyBorder="1" applyAlignment="1" applyProtection="1"/>
    <xf numFmtId="0" fontId="0" fillId="0" borderId="17" xfId="0" applyNumberFormat="1" applyFont="1" applyFill="1" applyBorder="1" applyAlignment="1" applyProtection="1"/>
    <xf numFmtId="0" fontId="3" fillId="2" borderId="17" xfId="0" applyNumberFormat="1" applyFont="1" applyFill="1" applyBorder="1" applyAlignment="1" applyProtection="1">
      <alignment horizontal="center"/>
      <protection locked="0"/>
    </xf>
    <xf numFmtId="0" fontId="0" fillId="0" borderId="19" xfId="0" applyNumberFormat="1" applyFont="1" applyFill="1" applyBorder="1" applyAlignment="1" applyProtection="1">
      <alignment horizontal="right"/>
    </xf>
    <xf numFmtId="0" fontId="0" fillId="0" borderId="18" xfId="0" applyNumberFormat="1" applyFont="1" applyFill="1" applyBorder="1" applyAlignment="1" applyProtection="1">
      <alignment horizontal="center" wrapText="1"/>
    </xf>
    <xf numFmtId="0" fontId="0" fillId="0" borderId="9" xfId="0" applyNumberFormat="1" applyFont="1" applyFill="1" applyBorder="1" applyAlignment="1" applyProtection="1">
      <alignment horizontal="center" wrapText="1"/>
    </xf>
    <xf numFmtId="0" fontId="0" fillId="0" borderId="19" xfId="0" applyNumberFormat="1" applyFont="1" applyFill="1" applyBorder="1" applyAlignment="1" applyProtection="1">
      <alignment horizontal="center" wrapText="1"/>
    </xf>
    <xf numFmtId="0" fontId="0" fillId="0" borderId="9" xfId="0" applyNumberFormat="1" applyFont="1" applyFill="1" applyBorder="1" applyAlignment="1" applyProtection="1">
      <alignment horizontal="center"/>
    </xf>
    <xf numFmtId="0" fontId="0" fillId="0" borderId="2" xfId="0" applyNumberFormat="1" applyFont="1" applyFill="1" applyBorder="1" applyAlignment="1" applyProtection="1">
      <alignment horizontal="center" wrapText="1"/>
    </xf>
    <xf numFmtId="0" fontId="0" fillId="0" borderId="20" xfId="0" applyNumberFormat="1" applyFont="1" applyFill="1" applyBorder="1" applyAlignment="1" applyProtection="1"/>
    <xf numFmtId="0" fontId="0" fillId="0" borderId="22" xfId="0" applyNumberFormat="1" applyFont="1" applyFill="1" applyBorder="1" applyAlignment="1" applyProtection="1"/>
    <xf numFmtId="0" fontId="0" fillId="0" borderId="18" xfId="0" applyNumberFormat="1" applyFont="1" applyFill="1" applyBorder="1" applyAlignment="1" applyProtection="1">
      <alignment horizontal="center"/>
    </xf>
    <xf numFmtId="0" fontId="0" fillId="0" borderId="18" xfId="0" applyNumberFormat="1" applyFont="1" applyFill="1" applyBorder="1" applyAlignment="1" applyProtection="1">
      <alignment horizontal="left"/>
    </xf>
    <xf numFmtId="0" fontId="0" fillId="0" borderId="3" xfId="0" applyNumberFormat="1" applyFont="1" applyFill="1" applyBorder="1" applyAlignment="1" applyProtection="1">
      <alignment horizontal="center" wrapText="1"/>
    </xf>
    <xf numFmtId="0" fontId="0" fillId="0" borderId="3" xfId="0" applyNumberFormat="1" applyFont="1" applyFill="1" applyBorder="1" applyAlignment="1" applyProtection="1">
      <alignment horizontal="center"/>
    </xf>
    <xf numFmtId="0" fontId="0" fillId="0" borderId="14" xfId="0" applyNumberFormat="1" applyFont="1" applyFill="1" applyBorder="1" applyAlignment="1" applyProtection="1">
      <alignment horizontal="center"/>
    </xf>
    <xf numFmtId="0" fontId="0" fillId="0" borderId="24" xfId="0" applyNumberFormat="1" applyFont="1" applyFill="1" applyBorder="1" applyAlignment="1" applyProtection="1">
      <alignment horizontal="center" wrapText="1"/>
    </xf>
    <xf numFmtId="0" fontId="0" fillId="0" borderId="20" xfId="0" applyNumberFormat="1" applyFont="1" applyFill="1" applyBorder="1" applyAlignment="1" applyProtection="1">
      <alignment horizontal="center"/>
    </xf>
    <xf numFmtId="0" fontId="0" fillId="0" borderId="6" xfId="0" applyNumberFormat="1" applyFont="1" applyFill="1" applyBorder="1" applyAlignment="1" applyProtection="1">
      <alignment horizontal="center" wrapText="1"/>
    </xf>
    <xf numFmtId="0" fontId="0" fillId="0" borderId="21" xfId="0" applyNumberFormat="1" applyFont="1" applyFill="1" applyBorder="1" applyAlignment="1" applyProtection="1">
      <alignment horizontal="center" wrapText="1"/>
    </xf>
    <xf numFmtId="0" fontId="0" fillId="0" borderId="19" xfId="0" applyNumberFormat="1" applyFont="1" applyFill="1" applyBorder="1" applyAlignment="1" applyProtection="1">
      <alignment horizontal="center"/>
    </xf>
    <xf numFmtId="0" fontId="0" fillId="0" borderId="17" xfId="0" applyNumberFormat="1" applyFont="1" applyFill="1" applyBorder="1" applyAlignment="1" applyProtection="1">
      <alignment horizontal="center"/>
    </xf>
    <xf numFmtId="0" fontId="0" fillId="2" borderId="17" xfId="0" applyNumberFormat="1" applyFont="1" applyFill="1" applyBorder="1" applyAlignment="1" applyProtection="1">
      <alignment horizontal="center"/>
      <protection locked="0"/>
    </xf>
    <xf numFmtId="0" fontId="2" fillId="0" borderId="0" xfId="0" applyFont="1" applyProtection="1">
      <protection locked="0"/>
    </xf>
    <xf numFmtId="0" fontId="9" fillId="0" borderId="0" xfId="0" applyFont="1" applyProtection="1">
      <protection locked="0"/>
    </xf>
    <xf numFmtId="0" fontId="0" fillId="0" borderId="5" xfId="0" applyNumberFormat="1" applyFont="1" applyFill="1" applyBorder="1" applyAlignment="1" applyProtection="1">
      <alignment horizontal="center"/>
    </xf>
    <xf numFmtId="0" fontId="0" fillId="0" borderId="7" xfId="0" applyNumberFormat="1" applyFont="1" applyFill="1" applyBorder="1" applyAlignment="1" applyProtection="1">
      <alignment horizontal="center"/>
    </xf>
    <xf numFmtId="0" fontId="5" fillId="0" borderId="7" xfId="0" applyNumberFormat="1" applyFont="1" applyFill="1" applyBorder="1" applyAlignment="1" applyProtection="1">
      <alignment horizontal="center"/>
    </xf>
    <xf numFmtId="0" fontId="0" fillId="2" borderId="7" xfId="0" applyNumberFormat="1" applyFont="1" applyFill="1" applyBorder="1" applyAlignment="1" applyProtection="1">
      <alignment horizontal="center"/>
      <protection locked="0"/>
    </xf>
    <xf numFmtId="2" fontId="0" fillId="0" borderId="8" xfId="0" applyNumberFormat="1" applyFont="1" applyFill="1" applyBorder="1" applyAlignment="1" applyProtection="1">
      <alignment horizontal="center"/>
    </xf>
    <xf numFmtId="0" fontId="0" fillId="0" borderId="13" xfId="0" applyNumberFormat="1" applyFont="1" applyFill="1" applyBorder="1" applyAlignment="1" applyProtection="1">
      <alignment horizontal="center"/>
    </xf>
    <xf numFmtId="0" fontId="5" fillId="0" borderId="13" xfId="0" applyNumberFormat="1" applyFont="1" applyFill="1" applyBorder="1" applyAlignment="1" applyProtection="1">
      <alignment horizontal="center"/>
    </xf>
    <xf numFmtId="0" fontId="0" fillId="0" borderId="6" xfId="0" applyNumberFormat="1" applyFont="1" applyFill="1" applyBorder="1" applyAlignment="1" applyProtection="1">
      <alignment horizontal="center"/>
    </xf>
    <xf numFmtId="0" fontId="0" fillId="0" borderId="12" xfId="0" applyNumberFormat="1" applyFont="1" applyFill="1" applyBorder="1" applyAlignment="1" applyProtection="1">
      <alignment horizontal="center"/>
    </xf>
    <xf numFmtId="49" fontId="0" fillId="0" borderId="7" xfId="0" applyNumberFormat="1" applyFont="1" applyFill="1" applyBorder="1" applyAlignment="1" applyProtection="1">
      <alignment horizontal="center"/>
    </xf>
    <xf numFmtId="0" fontId="0" fillId="0" borderId="0" xfId="0" applyNumberFormat="1" applyFont="1" applyFill="1" applyBorder="1" applyAlignment="1" applyProtection="1">
      <alignment horizontal="center"/>
    </xf>
    <xf numFmtId="0" fontId="0" fillId="2" borderId="9" xfId="0" applyFont="1" applyFill="1" applyBorder="1" applyAlignment="1" applyProtection="1">
      <alignment horizontal="center"/>
      <protection locked="0"/>
    </xf>
    <xf numFmtId="0" fontId="0" fillId="2" borderId="19" xfId="0" applyFont="1" applyFill="1" applyBorder="1" applyAlignment="1" applyProtection="1">
      <alignment horizontal="center"/>
      <protection locked="0"/>
    </xf>
    <xf numFmtId="49" fontId="0" fillId="2" borderId="3" xfId="0" applyNumberFormat="1" applyFont="1" applyFill="1" applyBorder="1" applyAlignment="1" applyProtection="1">
      <alignment horizontal="center"/>
      <protection locked="0"/>
    </xf>
    <xf numFmtId="0" fontId="0" fillId="2" borderId="6" xfId="0" applyFont="1" applyFill="1" applyBorder="1" applyAlignment="1" applyProtection="1">
      <alignment horizontal="center"/>
      <protection locked="0"/>
    </xf>
    <xf numFmtId="0" fontId="0" fillId="0" borderId="10" xfId="0" applyNumberFormat="1" applyFont="1" applyFill="1" applyBorder="1" applyAlignment="1" applyProtection="1">
      <alignment horizontal="center"/>
    </xf>
    <xf numFmtId="49" fontId="0" fillId="2" borderId="11" xfId="0" applyNumberFormat="1" applyFont="1" applyFill="1" applyBorder="1" applyAlignment="1" applyProtection="1">
      <alignment horizontal="center"/>
      <protection locked="0"/>
    </xf>
    <xf numFmtId="0" fontId="0" fillId="2" borderId="12" xfId="0" applyFont="1" applyFill="1" applyBorder="1" applyAlignment="1" applyProtection="1">
      <alignment horizontal="center"/>
      <protection locked="0"/>
    </xf>
    <xf numFmtId="0" fontId="0" fillId="2" borderId="21" xfId="0" applyFont="1" applyFill="1" applyBorder="1" applyAlignment="1" applyProtection="1">
      <alignment horizontal="center"/>
      <protection locked="0"/>
    </xf>
    <xf numFmtId="0" fontId="0" fillId="2" borderId="23" xfId="0" applyFont="1" applyFill="1" applyBorder="1" applyAlignment="1" applyProtection="1">
      <alignment horizontal="center"/>
      <protection locked="0"/>
    </xf>
    <xf numFmtId="0" fontId="0" fillId="2" borderId="0" xfId="0" applyFont="1" applyFill="1" applyAlignment="1" applyProtection="1">
      <alignment horizontal="center"/>
      <protection locked="0"/>
    </xf>
    <xf numFmtId="0" fontId="0" fillId="2" borderId="16" xfId="0" applyFont="1" applyFill="1" applyBorder="1" applyAlignment="1" applyProtection="1">
      <alignment horizontal="center"/>
      <protection locked="0"/>
    </xf>
    <xf numFmtId="0" fontId="10" fillId="2" borderId="9" xfId="1" applyFont="1" applyFill="1" applyBorder="1" applyAlignment="1" applyProtection="1">
      <alignment horizontal="center"/>
      <protection locked="0"/>
    </xf>
    <xf numFmtId="0" fontId="7" fillId="2" borderId="9" xfId="0" applyNumberFormat="1" applyFont="1" applyFill="1" applyBorder="1" applyAlignment="1" applyProtection="1">
      <alignment horizontal="center"/>
      <protection locked="0"/>
    </xf>
    <xf numFmtId="0" fontId="7" fillId="0" borderId="0" xfId="0" applyNumberFormat="1" applyFont="1" applyFill="1" applyBorder="1" applyAlignment="1" applyProtection="1"/>
    <xf numFmtId="0" fontId="6" fillId="0" borderId="0" xfId="0" applyNumberFormat="1" applyFont="1" applyFill="1" applyBorder="1" applyAlignment="1" applyProtection="1">
      <alignment horizontal="center"/>
    </xf>
  </cellXfs>
  <cellStyles count="2">
    <cellStyle name="Normal" xfId="0" builtinId="0"/>
    <cellStyle name="Normal 13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xVal>
            <c:numRef>
              <c:f>'Master copy'!$E$8:$E$11</c:f>
              <c:numCache>
                <c:formatCode>General</c:formatCode>
                <c:ptCount val="4"/>
                <c:pt idx="0">
                  <c:v>0</c:v>
                </c:pt>
                <c:pt idx="1">
                  <c:v>-1</c:v>
                </c:pt>
                <c:pt idx="2">
                  <c:v>-2</c:v>
                </c:pt>
                <c:pt idx="3">
                  <c:v>-3</c:v>
                </c:pt>
              </c:numCache>
            </c:numRef>
          </c:xVal>
          <c:yVal>
            <c:numRef>
              <c:f>'Master copy'!$F$8:$F$11</c:f>
              <c:numCache>
                <c:formatCode>General</c:formatCode>
                <c:ptCount val="4"/>
              </c:numCache>
            </c:numRef>
          </c:yVal>
          <c:smooth val="0"/>
          <c:extLst>
            <c:ext xmlns:c16="http://schemas.microsoft.com/office/drawing/2014/chart" uri="{C3380CC4-5D6E-409C-BE32-E72D297353CC}">
              <c16:uniqueId val="{00000000-C9C6-4C03-A3FB-45B1125645D4}"/>
            </c:ext>
          </c:extLst>
        </c:ser>
        <c:ser>
          <c:idx val="1"/>
          <c:order val="1"/>
          <c:spPr>
            <a:ln w="28575">
              <a:noFill/>
            </a:ln>
          </c:spPr>
          <c:marker>
            <c:symbol val="none"/>
          </c:marker>
          <c:trendline>
            <c:trendlineType val="linear"/>
            <c:dispRSqr val="1"/>
            <c:dispEq val="1"/>
            <c:trendlineLbl>
              <c:layout>
                <c:manualLayout>
                  <c:x val="-0.30612252736700729"/>
                  <c:y val="-0.41785315113122828"/>
                </c:manualLayout>
              </c:layout>
              <c:numFmt formatCode="General" sourceLinked="0"/>
              <c:txPr>
                <a:bodyPr/>
                <a:lstStyle/>
                <a:p>
                  <a:pPr>
                    <a:defRPr sz="1000" b="0" i="0" u="none" strike="noStrike" baseline="0">
                      <a:solidFill>
                        <a:srgbClr val="000000"/>
                      </a:solidFill>
                      <a:latin typeface="Calibri"/>
                      <a:ea typeface="Calibri"/>
                      <a:cs typeface="Calibri"/>
                    </a:defRPr>
                  </a:pPr>
                  <a:endParaRPr lang="en-US"/>
                </a:p>
              </c:txPr>
            </c:trendlineLbl>
          </c:trendline>
          <c:xVal>
            <c:numRef>
              <c:f>'Master copy'!$E$8:$E$11</c:f>
              <c:numCache>
                <c:formatCode>General</c:formatCode>
                <c:ptCount val="4"/>
                <c:pt idx="0">
                  <c:v>0</c:v>
                </c:pt>
                <c:pt idx="1">
                  <c:v>-1</c:v>
                </c:pt>
                <c:pt idx="2">
                  <c:v>-2</c:v>
                </c:pt>
                <c:pt idx="3">
                  <c:v>-3</c:v>
                </c:pt>
              </c:numCache>
            </c:numRef>
          </c:xVal>
          <c:yVal>
            <c:numRef>
              <c:f>'Master copy'!$G$8:$G$11</c:f>
              <c:numCache>
                <c:formatCode>General</c:formatCode>
                <c:ptCount val="4"/>
              </c:numCache>
            </c:numRef>
          </c:yVal>
          <c:smooth val="0"/>
          <c:extLst>
            <c:ext xmlns:c16="http://schemas.microsoft.com/office/drawing/2014/chart" uri="{C3380CC4-5D6E-409C-BE32-E72D297353CC}">
              <c16:uniqueId val="{00000001-C9C6-4C03-A3FB-45B1125645D4}"/>
            </c:ext>
          </c:extLst>
        </c:ser>
        <c:dLbls>
          <c:showLegendKey val="0"/>
          <c:showVal val="0"/>
          <c:showCatName val="0"/>
          <c:showSerName val="0"/>
          <c:showPercent val="0"/>
          <c:showBubbleSize val="0"/>
        </c:dLbls>
        <c:axId val="104885296"/>
        <c:axId val="71529904"/>
      </c:scatterChart>
      <c:valAx>
        <c:axId val="10488529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1529904"/>
        <c:crosses val="autoZero"/>
        <c:crossBetween val="midCat"/>
      </c:valAx>
      <c:valAx>
        <c:axId val="71529904"/>
        <c:scaling>
          <c:orientation val="minMax"/>
          <c:max val="45"/>
          <c:min val="20"/>
        </c:scaling>
        <c:delete val="0"/>
        <c:axPos val="l"/>
        <c:majorGridlines/>
        <c:numFmt formatCode="General" sourceLinked="1"/>
        <c:majorTickMark val="out"/>
        <c:minorTickMark val="none"/>
        <c:tickLblPos val="high"/>
        <c:txPr>
          <a:bodyPr rot="0" vert="horz"/>
          <a:lstStyle/>
          <a:p>
            <a:pPr>
              <a:defRPr sz="1000" b="0" i="0" u="none" strike="noStrike" baseline="0">
                <a:solidFill>
                  <a:srgbClr val="000000"/>
                </a:solidFill>
                <a:latin typeface="Calibri"/>
                <a:ea typeface="Calibri"/>
                <a:cs typeface="Calibri"/>
              </a:defRPr>
            </a:pPr>
            <a:endParaRPr lang="en-US"/>
          </a:p>
        </c:txPr>
        <c:crossAx val="104885296"/>
        <c:crosses val="autoZero"/>
        <c:crossBetween val="midCat"/>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710629921259867E-2"/>
          <c:y val="2.8252405949256338E-2"/>
          <c:w val="0.87791447944006995"/>
          <c:h val="0.79822506561679785"/>
        </c:manualLayout>
      </c:layout>
      <c:scatterChart>
        <c:scatterStyle val="lineMarker"/>
        <c:varyColors val="0"/>
        <c:ser>
          <c:idx val="0"/>
          <c:order val="0"/>
          <c:spPr>
            <a:ln w="28575">
              <a:noFill/>
            </a:ln>
          </c:spPr>
          <c:xVal>
            <c:numRef>
              <c:f>'Master copy'!$E$43:$E$52</c:f>
              <c:numCache>
                <c:formatCode>General</c:formatCode>
                <c:ptCount val="10"/>
                <c:pt idx="0">
                  <c:v>5</c:v>
                </c:pt>
                <c:pt idx="1">
                  <c:v>5</c:v>
                </c:pt>
                <c:pt idx="2">
                  <c:v>4</c:v>
                </c:pt>
                <c:pt idx="3">
                  <c:v>4</c:v>
                </c:pt>
                <c:pt idx="4">
                  <c:v>3</c:v>
                </c:pt>
                <c:pt idx="5">
                  <c:v>3</c:v>
                </c:pt>
                <c:pt idx="6">
                  <c:v>2</c:v>
                </c:pt>
                <c:pt idx="7">
                  <c:v>2</c:v>
                </c:pt>
                <c:pt idx="8">
                  <c:v>1</c:v>
                </c:pt>
                <c:pt idx="9">
                  <c:v>1</c:v>
                </c:pt>
              </c:numCache>
            </c:numRef>
          </c:xVal>
          <c:yVal>
            <c:numRef>
              <c:f>'Master copy'!$F$43:$F$52</c:f>
              <c:numCache>
                <c:formatCode>General</c:formatCode>
                <c:ptCount val="10"/>
              </c:numCache>
            </c:numRef>
          </c:yVal>
          <c:smooth val="0"/>
          <c:extLst>
            <c:ext xmlns:c16="http://schemas.microsoft.com/office/drawing/2014/chart" uri="{C3380CC4-5D6E-409C-BE32-E72D297353CC}">
              <c16:uniqueId val="{00000000-5B26-4176-8BCD-7D3EF6A2FDEF}"/>
            </c:ext>
          </c:extLst>
        </c:ser>
        <c:ser>
          <c:idx val="1"/>
          <c:order val="1"/>
          <c:spPr>
            <a:ln w="28575">
              <a:noFill/>
            </a:ln>
          </c:spPr>
          <c:marker>
            <c:symbol val="none"/>
          </c:marker>
          <c:trendline>
            <c:trendlineType val="linear"/>
            <c:backward val="1"/>
            <c:dispRSqr val="1"/>
            <c:dispEq val="1"/>
            <c:trendlineLbl>
              <c:layout>
                <c:manualLayout>
                  <c:x val="1.232350980243231E-2"/>
                  <c:y val="-0.19997176573735076"/>
                </c:manualLayout>
              </c:layout>
              <c:numFmt formatCode="General" sourceLinked="0"/>
              <c:txPr>
                <a:bodyPr/>
                <a:lstStyle/>
                <a:p>
                  <a:pPr>
                    <a:defRPr sz="1000" b="0" i="0" u="none" strike="noStrike" baseline="0">
                      <a:solidFill>
                        <a:srgbClr val="000000"/>
                      </a:solidFill>
                      <a:latin typeface="Calibri"/>
                      <a:ea typeface="Calibri"/>
                      <a:cs typeface="Calibri"/>
                    </a:defRPr>
                  </a:pPr>
                  <a:endParaRPr lang="en-US"/>
                </a:p>
              </c:txPr>
            </c:trendlineLbl>
          </c:trendline>
          <c:xVal>
            <c:numRef>
              <c:f>'Master copy'!$E$43:$E$52</c:f>
              <c:numCache>
                <c:formatCode>General</c:formatCode>
                <c:ptCount val="10"/>
                <c:pt idx="0">
                  <c:v>5</c:v>
                </c:pt>
                <c:pt idx="1">
                  <c:v>5</c:v>
                </c:pt>
                <c:pt idx="2">
                  <c:v>4</c:v>
                </c:pt>
                <c:pt idx="3">
                  <c:v>4</c:v>
                </c:pt>
                <c:pt idx="4">
                  <c:v>3</c:v>
                </c:pt>
                <c:pt idx="5">
                  <c:v>3</c:v>
                </c:pt>
                <c:pt idx="6">
                  <c:v>2</c:v>
                </c:pt>
                <c:pt idx="7">
                  <c:v>2</c:v>
                </c:pt>
                <c:pt idx="8">
                  <c:v>1</c:v>
                </c:pt>
                <c:pt idx="9">
                  <c:v>1</c:v>
                </c:pt>
              </c:numCache>
            </c:numRef>
          </c:xVal>
          <c:yVal>
            <c:numRef>
              <c:f>'Master copy'!$G$43:$G$52</c:f>
              <c:numCache>
                <c:formatCode>General</c:formatCode>
                <c:ptCount val="10"/>
              </c:numCache>
            </c:numRef>
          </c:yVal>
          <c:smooth val="0"/>
          <c:extLst>
            <c:ext xmlns:c16="http://schemas.microsoft.com/office/drawing/2014/chart" uri="{C3380CC4-5D6E-409C-BE32-E72D297353CC}">
              <c16:uniqueId val="{00000001-5B26-4176-8BCD-7D3EF6A2FDEF}"/>
            </c:ext>
          </c:extLst>
        </c:ser>
        <c:dLbls>
          <c:showLegendKey val="0"/>
          <c:showVal val="0"/>
          <c:showCatName val="0"/>
          <c:showSerName val="0"/>
          <c:showPercent val="0"/>
          <c:showBubbleSize val="0"/>
        </c:dLbls>
        <c:axId val="151953552"/>
        <c:axId val="105202216"/>
      </c:scatterChart>
      <c:valAx>
        <c:axId val="15195355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5202216"/>
        <c:crosses val="autoZero"/>
        <c:crossBetween val="midCat"/>
      </c:valAx>
      <c:valAx>
        <c:axId val="105202216"/>
        <c:scaling>
          <c:orientation val="minMax"/>
          <c:max val="45"/>
          <c:min val="15"/>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1953552"/>
        <c:crosses val="autoZero"/>
        <c:crossBetween val="midCat"/>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710629921259867E-2"/>
          <c:y val="2.8252405949256338E-2"/>
          <c:w val="0.87791447944006995"/>
          <c:h val="0.79822506561679785"/>
        </c:manualLayout>
      </c:layout>
      <c:scatterChart>
        <c:scatterStyle val="lineMarker"/>
        <c:varyColors val="0"/>
        <c:ser>
          <c:idx val="0"/>
          <c:order val="0"/>
          <c:spPr>
            <a:ln w="28575">
              <a:noFill/>
            </a:ln>
          </c:spPr>
          <c:xVal>
            <c:numRef>
              <c:f>'Master copy'!$E$89:$E$98</c:f>
              <c:numCache>
                <c:formatCode>General</c:formatCode>
                <c:ptCount val="10"/>
                <c:pt idx="0">
                  <c:v>5</c:v>
                </c:pt>
                <c:pt idx="1">
                  <c:v>5</c:v>
                </c:pt>
                <c:pt idx="2">
                  <c:v>4</c:v>
                </c:pt>
                <c:pt idx="3">
                  <c:v>4</c:v>
                </c:pt>
                <c:pt idx="4">
                  <c:v>3</c:v>
                </c:pt>
                <c:pt idx="5">
                  <c:v>3</c:v>
                </c:pt>
                <c:pt idx="6">
                  <c:v>2</c:v>
                </c:pt>
                <c:pt idx="7">
                  <c:v>2</c:v>
                </c:pt>
                <c:pt idx="8">
                  <c:v>1</c:v>
                </c:pt>
                <c:pt idx="9">
                  <c:v>1</c:v>
                </c:pt>
              </c:numCache>
            </c:numRef>
          </c:xVal>
          <c:yVal>
            <c:numRef>
              <c:f>'Master copy'!$F$89:$F$98</c:f>
              <c:numCache>
                <c:formatCode>General</c:formatCode>
                <c:ptCount val="10"/>
              </c:numCache>
            </c:numRef>
          </c:yVal>
          <c:smooth val="0"/>
          <c:extLst>
            <c:ext xmlns:c16="http://schemas.microsoft.com/office/drawing/2014/chart" uri="{C3380CC4-5D6E-409C-BE32-E72D297353CC}">
              <c16:uniqueId val="{00000000-D48B-4A44-886A-C693830A313A}"/>
            </c:ext>
          </c:extLst>
        </c:ser>
        <c:ser>
          <c:idx val="1"/>
          <c:order val="1"/>
          <c:spPr>
            <a:ln w="28575">
              <a:noFill/>
            </a:ln>
          </c:spPr>
          <c:marker>
            <c:symbol val="none"/>
          </c:marker>
          <c:trendline>
            <c:trendlineType val="linear"/>
            <c:backward val="1"/>
            <c:dispRSqr val="1"/>
            <c:dispEq val="1"/>
            <c:trendlineLbl>
              <c:layout>
                <c:manualLayout>
                  <c:x val="-0.37501197386823104"/>
                  <c:y val="-6.353229200914659E-2"/>
                </c:manualLayout>
              </c:layout>
              <c:numFmt formatCode="General" sourceLinked="0"/>
              <c:txPr>
                <a:bodyPr/>
                <a:lstStyle/>
                <a:p>
                  <a:pPr>
                    <a:defRPr sz="1000" b="0" i="0" u="none" strike="noStrike" baseline="0">
                      <a:solidFill>
                        <a:srgbClr val="000000"/>
                      </a:solidFill>
                      <a:latin typeface="Calibri"/>
                      <a:ea typeface="Calibri"/>
                      <a:cs typeface="Calibri"/>
                    </a:defRPr>
                  </a:pPr>
                  <a:endParaRPr lang="en-US"/>
                </a:p>
              </c:txPr>
            </c:trendlineLbl>
          </c:trendline>
          <c:xVal>
            <c:numRef>
              <c:f>'Master copy'!$E$89:$E$98</c:f>
              <c:numCache>
                <c:formatCode>General</c:formatCode>
                <c:ptCount val="10"/>
                <c:pt idx="0">
                  <c:v>5</c:v>
                </c:pt>
                <c:pt idx="1">
                  <c:v>5</c:v>
                </c:pt>
                <c:pt idx="2">
                  <c:v>4</c:v>
                </c:pt>
                <c:pt idx="3">
                  <c:v>4</c:v>
                </c:pt>
                <c:pt idx="4">
                  <c:v>3</c:v>
                </c:pt>
                <c:pt idx="5">
                  <c:v>3</c:v>
                </c:pt>
                <c:pt idx="6">
                  <c:v>2</c:v>
                </c:pt>
                <c:pt idx="7">
                  <c:v>2</c:v>
                </c:pt>
                <c:pt idx="8">
                  <c:v>1</c:v>
                </c:pt>
                <c:pt idx="9">
                  <c:v>1</c:v>
                </c:pt>
              </c:numCache>
            </c:numRef>
          </c:xVal>
          <c:yVal>
            <c:numRef>
              <c:f>'Master copy'!$G$89:$G$98</c:f>
              <c:numCache>
                <c:formatCode>General</c:formatCode>
                <c:ptCount val="10"/>
              </c:numCache>
            </c:numRef>
          </c:yVal>
          <c:smooth val="0"/>
          <c:extLst>
            <c:ext xmlns:c16="http://schemas.microsoft.com/office/drawing/2014/chart" uri="{C3380CC4-5D6E-409C-BE32-E72D297353CC}">
              <c16:uniqueId val="{00000001-D48B-4A44-886A-C693830A313A}"/>
            </c:ext>
          </c:extLst>
        </c:ser>
        <c:dLbls>
          <c:showLegendKey val="0"/>
          <c:showVal val="0"/>
          <c:showCatName val="0"/>
          <c:showSerName val="0"/>
          <c:showPercent val="0"/>
          <c:showBubbleSize val="0"/>
        </c:dLbls>
        <c:axId val="152808952"/>
        <c:axId val="270819464"/>
      </c:scatterChart>
      <c:valAx>
        <c:axId val="15280895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70819464"/>
        <c:crosses val="autoZero"/>
        <c:crossBetween val="midCat"/>
      </c:valAx>
      <c:valAx>
        <c:axId val="270819464"/>
        <c:scaling>
          <c:orientation val="minMax"/>
          <c:max val="45"/>
          <c:min val="15"/>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2808952"/>
        <c:crosses val="autoZero"/>
        <c:crossBetween val="midCat"/>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710629921259867E-2"/>
          <c:y val="2.8252405949256338E-2"/>
          <c:w val="0.87791447944006995"/>
          <c:h val="0.79822506561679785"/>
        </c:manualLayout>
      </c:layout>
      <c:scatterChart>
        <c:scatterStyle val="lineMarker"/>
        <c:varyColors val="0"/>
        <c:ser>
          <c:idx val="0"/>
          <c:order val="0"/>
          <c:spPr>
            <a:ln w="19050">
              <a:noFill/>
            </a:ln>
          </c:spPr>
          <c:xVal>
            <c:numRef>
              <c:f>'Master copy'!$E$134:$E$143</c:f>
              <c:numCache>
                <c:formatCode>General</c:formatCode>
                <c:ptCount val="10"/>
                <c:pt idx="0">
                  <c:v>5</c:v>
                </c:pt>
                <c:pt idx="1">
                  <c:v>5</c:v>
                </c:pt>
                <c:pt idx="2">
                  <c:v>4</c:v>
                </c:pt>
                <c:pt idx="3">
                  <c:v>4</c:v>
                </c:pt>
                <c:pt idx="4">
                  <c:v>3</c:v>
                </c:pt>
                <c:pt idx="5">
                  <c:v>3</c:v>
                </c:pt>
                <c:pt idx="6">
                  <c:v>2</c:v>
                </c:pt>
                <c:pt idx="7">
                  <c:v>2</c:v>
                </c:pt>
                <c:pt idx="8">
                  <c:v>1</c:v>
                </c:pt>
                <c:pt idx="9">
                  <c:v>1</c:v>
                </c:pt>
              </c:numCache>
            </c:numRef>
          </c:xVal>
          <c:yVal>
            <c:numRef>
              <c:f>'Master copy'!$F$134:$F$143</c:f>
              <c:numCache>
                <c:formatCode>General</c:formatCode>
                <c:ptCount val="10"/>
              </c:numCache>
            </c:numRef>
          </c:yVal>
          <c:smooth val="0"/>
          <c:extLst>
            <c:ext xmlns:c16="http://schemas.microsoft.com/office/drawing/2014/chart" uri="{C3380CC4-5D6E-409C-BE32-E72D297353CC}">
              <c16:uniqueId val="{00000000-529B-49B6-A5A3-FE963C0CAAE5}"/>
            </c:ext>
          </c:extLst>
        </c:ser>
        <c:ser>
          <c:idx val="1"/>
          <c:order val="1"/>
          <c:spPr>
            <a:ln w="19050">
              <a:noFill/>
            </a:ln>
          </c:spPr>
          <c:marker>
            <c:symbol val="none"/>
          </c:marker>
          <c:trendline>
            <c:trendlineType val="linear"/>
            <c:backward val="1"/>
            <c:dispRSqr val="1"/>
            <c:dispEq val="1"/>
            <c:trendlineLbl>
              <c:layout>
                <c:manualLayout>
                  <c:x val="-0.37501197386823104"/>
                  <c:y val="-6.353229200914659E-2"/>
                </c:manualLayout>
              </c:layout>
              <c:numFmt formatCode="General" sourceLinked="0"/>
              <c:txPr>
                <a:bodyPr/>
                <a:lstStyle/>
                <a:p>
                  <a:pPr>
                    <a:defRPr sz="1000" b="0" i="0" u="none" strike="noStrike" baseline="0">
                      <a:solidFill>
                        <a:srgbClr val="000000"/>
                      </a:solidFill>
                      <a:latin typeface="Calibri"/>
                      <a:ea typeface="Calibri"/>
                      <a:cs typeface="Calibri"/>
                    </a:defRPr>
                  </a:pPr>
                  <a:endParaRPr lang="en-US"/>
                </a:p>
              </c:txPr>
            </c:trendlineLbl>
          </c:trendline>
          <c:xVal>
            <c:numRef>
              <c:f>'Master copy'!$E$134:$E$143</c:f>
              <c:numCache>
                <c:formatCode>General</c:formatCode>
                <c:ptCount val="10"/>
                <c:pt idx="0">
                  <c:v>5</c:v>
                </c:pt>
                <c:pt idx="1">
                  <c:v>5</c:v>
                </c:pt>
                <c:pt idx="2">
                  <c:v>4</c:v>
                </c:pt>
                <c:pt idx="3">
                  <c:v>4</c:v>
                </c:pt>
                <c:pt idx="4">
                  <c:v>3</c:v>
                </c:pt>
                <c:pt idx="5">
                  <c:v>3</c:v>
                </c:pt>
                <c:pt idx="6">
                  <c:v>2</c:v>
                </c:pt>
                <c:pt idx="7">
                  <c:v>2</c:v>
                </c:pt>
                <c:pt idx="8">
                  <c:v>1</c:v>
                </c:pt>
                <c:pt idx="9">
                  <c:v>1</c:v>
                </c:pt>
              </c:numCache>
            </c:numRef>
          </c:xVal>
          <c:yVal>
            <c:numRef>
              <c:f>'Master copy'!$G$134:$G$143</c:f>
              <c:numCache>
                <c:formatCode>General</c:formatCode>
                <c:ptCount val="10"/>
              </c:numCache>
            </c:numRef>
          </c:yVal>
          <c:smooth val="0"/>
          <c:extLst>
            <c:ext xmlns:c16="http://schemas.microsoft.com/office/drawing/2014/chart" uri="{C3380CC4-5D6E-409C-BE32-E72D297353CC}">
              <c16:uniqueId val="{00000001-529B-49B6-A5A3-FE963C0CAAE5}"/>
            </c:ext>
          </c:extLst>
        </c:ser>
        <c:dLbls>
          <c:showLegendKey val="0"/>
          <c:showVal val="0"/>
          <c:showCatName val="0"/>
          <c:showSerName val="0"/>
          <c:showPercent val="0"/>
          <c:showBubbleSize val="0"/>
        </c:dLbls>
        <c:axId val="152808952"/>
        <c:axId val="270819464"/>
      </c:scatterChart>
      <c:valAx>
        <c:axId val="15280895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70819464"/>
        <c:crosses val="autoZero"/>
        <c:crossBetween val="midCat"/>
      </c:valAx>
      <c:valAx>
        <c:axId val="270819464"/>
        <c:scaling>
          <c:orientation val="minMax"/>
          <c:max val="45"/>
          <c:min val="15"/>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2808952"/>
        <c:crosses val="autoZero"/>
        <c:crossBetween val="midCat"/>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314325</xdr:colOff>
      <xdr:row>4</xdr:row>
      <xdr:rowOff>160020</xdr:rowOff>
    </xdr:from>
    <xdr:to>
      <xdr:col>15</xdr:col>
      <xdr:colOff>200025</xdr:colOff>
      <xdr:row>21</xdr:row>
      <xdr:rowOff>36195</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1127760</xdr:colOff>
      <xdr:row>41</xdr:row>
      <xdr:rowOff>9525</xdr:rowOff>
    </xdr:from>
    <xdr:to>
      <xdr:col>16</xdr:col>
      <xdr:colOff>137160</xdr:colOff>
      <xdr:row>57</xdr:row>
      <xdr:rowOff>83820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695325</xdr:colOff>
      <xdr:row>87</xdr:row>
      <xdr:rowOff>95251</xdr:rowOff>
    </xdr:from>
    <xdr:to>
      <xdr:col>15</xdr:col>
      <xdr:colOff>295275</xdr:colOff>
      <xdr:row>102</xdr:row>
      <xdr:rowOff>121921</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563880</xdr:colOff>
      <xdr:row>132</xdr:row>
      <xdr:rowOff>7620</xdr:rowOff>
    </xdr:from>
    <xdr:to>
      <xdr:col>15</xdr:col>
      <xdr:colOff>163830</xdr:colOff>
      <xdr:row>147</xdr:row>
      <xdr:rowOff>34290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9"/>
  <sheetViews>
    <sheetView topLeftCell="A238" zoomScaleNormal="100" workbookViewId="0">
      <selection activeCell="B23" sqref="B23"/>
    </sheetView>
  </sheetViews>
  <sheetFormatPr defaultRowHeight="12.55" x14ac:dyDescent="0.2"/>
  <cols>
    <col min="1" max="1" width="10.44140625" style="1" bestFit="1" customWidth="1"/>
    <col min="2" max="2" width="14.6640625" style="2" customWidth="1"/>
    <col min="3" max="3" width="11" style="2" bestFit="1" customWidth="1"/>
    <col min="4" max="4" width="24.5546875" style="2" bestFit="1" customWidth="1"/>
    <col min="5" max="5" width="14.33203125" style="2" customWidth="1"/>
    <col min="6" max="6" width="13.109375" style="2" bestFit="1" customWidth="1"/>
    <col min="7" max="7" width="13.109375" style="2" customWidth="1"/>
    <col min="8" max="8" width="12.44140625" style="2" bestFit="1" customWidth="1"/>
    <col min="9" max="9" width="17.33203125" style="2" bestFit="1" customWidth="1"/>
    <col min="10" max="11" width="19.88671875" style="2" bestFit="1" customWidth="1"/>
    <col min="12" max="12" width="8.6640625" style="2" customWidth="1"/>
    <col min="13" max="13" width="8" style="2" bestFit="1" customWidth="1"/>
    <col min="14" max="27" width="8.88671875" style="2" customWidth="1"/>
    <col min="28" max="256" width="8.88671875" style="2"/>
    <col min="257" max="257" width="10.44140625" style="2" bestFit="1" customWidth="1"/>
    <col min="258" max="258" width="14.6640625" style="2" customWidth="1"/>
    <col min="259" max="259" width="11" style="2" bestFit="1" customWidth="1"/>
    <col min="260" max="260" width="13.33203125" style="2" bestFit="1" customWidth="1"/>
    <col min="261" max="261" width="10.6640625" style="2" customWidth="1"/>
    <col min="262" max="262" width="13.109375" style="2" bestFit="1" customWidth="1"/>
    <col min="263" max="263" width="9.33203125" style="2" customWidth="1"/>
    <col min="264" max="264" width="10" style="2" customWidth="1"/>
    <col min="265" max="265" width="12.88671875" style="2" bestFit="1" customWidth="1"/>
    <col min="266" max="266" width="19.88671875" style="2" bestFit="1" customWidth="1"/>
    <col min="267" max="267" width="17.6640625" style="2" bestFit="1" customWidth="1"/>
    <col min="268" max="268" width="11.33203125" style="2" bestFit="1" customWidth="1"/>
    <col min="269" max="269" width="8" style="2" bestFit="1" customWidth="1"/>
    <col min="270" max="283" width="8.88671875" style="2" customWidth="1"/>
    <col min="284" max="512" width="8.88671875" style="2"/>
    <col min="513" max="513" width="10.44140625" style="2" bestFit="1" customWidth="1"/>
    <col min="514" max="514" width="14.6640625" style="2" customWidth="1"/>
    <col min="515" max="515" width="11" style="2" bestFit="1" customWidth="1"/>
    <col min="516" max="516" width="13.33203125" style="2" bestFit="1" customWidth="1"/>
    <col min="517" max="517" width="10.6640625" style="2" customWidth="1"/>
    <col min="518" max="518" width="13.109375" style="2" bestFit="1" customWidth="1"/>
    <col min="519" max="519" width="9.33203125" style="2" customWidth="1"/>
    <col min="520" max="520" width="10" style="2" customWidth="1"/>
    <col min="521" max="521" width="12.88671875" style="2" bestFit="1" customWidth="1"/>
    <col min="522" max="522" width="19.88671875" style="2" bestFit="1" customWidth="1"/>
    <col min="523" max="523" width="17.6640625" style="2" bestFit="1" customWidth="1"/>
    <col min="524" max="524" width="11.33203125" style="2" bestFit="1" customWidth="1"/>
    <col min="525" max="525" width="8" style="2" bestFit="1" customWidth="1"/>
    <col min="526" max="539" width="8.88671875" style="2" customWidth="1"/>
    <col min="540" max="768" width="8.88671875" style="2"/>
    <col min="769" max="769" width="10.44140625" style="2" bestFit="1" customWidth="1"/>
    <col min="770" max="770" width="14.6640625" style="2" customWidth="1"/>
    <col min="771" max="771" width="11" style="2" bestFit="1" customWidth="1"/>
    <col min="772" max="772" width="13.33203125" style="2" bestFit="1" customWidth="1"/>
    <col min="773" max="773" width="10.6640625" style="2" customWidth="1"/>
    <col min="774" max="774" width="13.109375" style="2" bestFit="1" customWidth="1"/>
    <col min="775" max="775" width="9.33203125" style="2" customWidth="1"/>
    <col min="776" max="776" width="10" style="2" customWidth="1"/>
    <col min="777" max="777" width="12.88671875" style="2" bestFit="1" customWidth="1"/>
    <col min="778" max="778" width="19.88671875" style="2" bestFit="1" customWidth="1"/>
    <col min="779" max="779" width="17.6640625" style="2" bestFit="1" customWidth="1"/>
    <col min="780" max="780" width="11.33203125" style="2" bestFit="1" customWidth="1"/>
    <col min="781" max="781" width="8" style="2" bestFit="1" customWidth="1"/>
    <col min="782" max="795" width="8.88671875" style="2" customWidth="1"/>
    <col min="796" max="1024" width="8.88671875" style="2"/>
    <col min="1025" max="1025" width="10.44140625" style="2" bestFit="1" customWidth="1"/>
    <col min="1026" max="1026" width="14.6640625" style="2" customWidth="1"/>
    <col min="1027" max="1027" width="11" style="2" bestFit="1" customWidth="1"/>
    <col min="1028" max="1028" width="13.33203125" style="2" bestFit="1" customWidth="1"/>
    <col min="1029" max="1029" width="10.6640625" style="2" customWidth="1"/>
    <col min="1030" max="1030" width="13.109375" style="2" bestFit="1" customWidth="1"/>
    <col min="1031" max="1031" width="9.33203125" style="2" customWidth="1"/>
    <col min="1032" max="1032" width="10" style="2" customWidth="1"/>
    <col min="1033" max="1033" width="12.88671875" style="2" bestFit="1" customWidth="1"/>
    <col min="1034" max="1034" width="19.88671875" style="2" bestFit="1" customWidth="1"/>
    <col min="1035" max="1035" width="17.6640625" style="2" bestFit="1" customWidth="1"/>
    <col min="1036" max="1036" width="11.33203125" style="2" bestFit="1" customWidth="1"/>
    <col min="1037" max="1037" width="8" style="2" bestFit="1" customWidth="1"/>
    <col min="1038" max="1051" width="8.88671875" style="2" customWidth="1"/>
    <col min="1052" max="1280" width="8.88671875" style="2"/>
    <col min="1281" max="1281" width="10.44140625" style="2" bestFit="1" customWidth="1"/>
    <col min="1282" max="1282" width="14.6640625" style="2" customWidth="1"/>
    <col min="1283" max="1283" width="11" style="2" bestFit="1" customWidth="1"/>
    <col min="1284" max="1284" width="13.33203125" style="2" bestFit="1" customWidth="1"/>
    <col min="1285" max="1285" width="10.6640625" style="2" customWidth="1"/>
    <col min="1286" max="1286" width="13.109375" style="2" bestFit="1" customWidth="1"/>
    <col min="1287" max="1287" width="9.33203125" style="2" customWidth="1"/>
    <col min="1288" max="1288" width="10" style="2" customWidth="1"/>
    <col min="1289" max="1289" width="12.88671875" style="2" bestFit="1" customWidth="1"/>
    <col min="1290" max="1290" width="19.88671875" style="2" bestFit="1" customWidth="1"/>
    <col min="1291" max="1291" width="17.6640625" style="2" bestFit="1" customWidth="1"/>
    <col min="1292" max="1292" width="11.33203125" style="2" bestFit="1" customWidth="1"/>
    <col min="1293" max="1293" width="8" style="2" bestFit="1" customWidth="1"/>
    <col min="1294" max="1307" width="8.88671875" style="2" customWidth="1"/>
    <col min="1308" max="1536" width="8.88671875" style="2"/>
    <col min="1537" max="1537" width="10.44140625" style="2" bestFit="1" customWidth="1"/>
    <col min="1538" max="1538" width="14.6640625" style="2" customWidth="1"/>
    <col min="1539" max="1539" width="11" style="2" bestFit="1" customWidth="1"/>
    <col min="1540" max="1540" width="13.33203125" style="2" bestFit="1" customWidth="1"/>
    <col min="1541" max="1541" width="10.6640625" style="2" customWidth="1"/>
    <col min="1542" max="1542" width="13.109375" style="2" bestFit="1" customWidth="1"/>
    <col min="1543" max="1543" width="9.33203125" style="2" customWidth="1"/>
    <col min="1544" max="1544" width="10" style="2" customWidth="1"/>
    <col min="1545" max="1545" width="12.88671875" style="2" bestFit="1" customWidth="1"/>
    <col min="1546" max="1546" width="19.88671875" style="2" bestFit="1" customWidth="1"/>
    <col min="1547" max="1547" width="17.6640625" style="2" bestFit="1" customWidth="1"/>
    <col min="1548" max="1548" width="11.33203125" style="2" bestFit="1" customWidth="1"/>
    <col min="1549" max="1549" width="8" style="2" bestFit="1" customWidth="1"/>
    <col min="1550" max="1563" width="8.88671875" style="2" customWidth="1"/>
    <col min="1564" max="1792" width="8.88671875" style="2"/>
    <col min="1793" max="1793" width="10.44140625" style="2" bestFit="1" customWidth="1"/>
    <col min="1794" max="1794" width="14.6640625" style="2" customWidth="1"/>
    <col min="1795" max="1795" width="11" style="2" bestFit="1" customWidth="1"/>
    <col min="1796" max="1796" width="13.33203125" style="2" bestFit="1" customWidth="1"/>
    <col min="1797" max="1797" width="10.6640625" style="2" customWidth="1"/>
    <col min="1798" max="1798" width="13.109375" style="2" bestFit="1" customWidth="1"/>
    <col min="1799" max="1799" width="9.33203125" style="2" customWidth="1"/>
    <col min="1800" max="1800" width="10" style="2" customWidth="1"/>
    <col min="1801" max="1801" width="12.88671875" style="2" bestFit="1" customWidth="1"/>
    <col min="1802" max="1802" width="19.88671875" style="2" bestFit="1" customWidth="1"/>
    <col min="1803" max="1803" width="17.6640625" style="2" bestFit="1" customWidth="1"/>
    <col min="1804" max="1804" width="11.33203125" style="2" bestFit="1" customWidth="1"/>
    <col min="1805" max="1805" width="8" style="2" bestFit="1" customWidth="1"/>
    <col min="1806" max="1819" width="8.88671875" style="2" customWidth="1"/>
    <col min="1820" max="2048" width="8.88671875" style="2"/>
    <col min="2049" max="2049" width="10.44140625" style="2" bestFit="1" customWidth="1"/>
    <col min="2050" max="2050" width="14.6640625" style="2" customWidth="1"/>
    <col min="2051" max="2051" width="11" style="2" bestFit="1" customWidth="1"/>
    <col min="2052" max="2052" width="13.33203125" style="2" bestFit="1" customWidth="1"/>
    <col min="2053" max="2053" width="10.6640625" style="2" customWidth="1"/>
    <col min="2054" max="2054" width="13.109375" style="2" bestFit="1" customWidth="1"/>
    <col min="2055" max="2055" width="9.33203125" style="2" customWidth="1"/>
    <col min="2056" max="2056" width="10" style="2" customWidth="1"/>
    <col min="2057" max="2057" width="12.88671875" style="2" bestFit="1" customWidth="1"/>
    <col min="2058" max="2058" width="19.88671875" style="2" bestFit="1" customWidth="1"/>
    <col min="2059" max="2059" width="17.6640625" style="2" bestFit="1" customWidth="1"/>
    <col min="2060" max="2060" width="11.33203125" style="2" bestFit="1" customWidth="1"/>
    <col min="2061" max="2061" width="8" style="2" bestFit="1" customWidth="1"/>
    <col min="2062" max="2075" width="8.88671875" style="2" customWidth="1"/>
    <col min="2076" max="2304" width="8.88671875" style="2"/>
    <col min="2305" max="2305" width="10.44140625" style="2" bestFit="1" customWidth="1"/>
    <col min="2306" max="2306" width="14.6640625" style="2" customWidth="1"/>
    <col min="2307" max="2307" width="11" style="2" bestFit="1" customWidth="1"/>
    <col min="2308" max="2308" width="13.33203125" style="2" bestFit="1" customWidth="1"/>
    <col min="2309" max="2309" width="10.6640625" style="2" customWidth="1"/>
    <col min="2310" max="2310" width="13.109375" style="2" bestFit="1" customWidth="1"/>
    <col min="2311" max="2311" width="9.33203125" style="2" customWidth="1"/>
    <col min="2312" max="2312" width="10" style="2" customWidth="1"/>
    <col min="2313" max="2313" width="12.88671875" style="2" bestFit="1" customWidth="1"/>
    <col min="2314" max="2314" width="19.88671875" style="2" bestFit="1" customWidth="1"/>
    <col min="2315" max="2315" width="17.6640625" style="2" bestFit="1" customWidth="1"/>
    <col min="2316" max="2316" width="11.33203125" style="2" bestFit="1" customWidth="1"/>
    <col min="2317" max="2317" width="8" style="2" bestFit="1" customWidth="1"/>
    <col min="2318" max="2331" width="8.88671875" style="2" customWidth="1"/>
    <col min="2332" max="2560" width="8.88671875" style="2"/>
    <col min="2561" max="2561" width="10.44140625" style="2" bestFit="1" customWidth="1"/>
    <col min="2562" max="2562" width="14.6640625" style="2" customWidth="1"/>
    <col min="2563" max="2563" width="11" style="2" bestFit="1" customWidth="1"/>
    <col min="2564" max="2564" width="13.33203125" style="2" bestFit="1" customWidth="1"/>
    <col min="2565" max="2565" width="10.6640625" style="2" customWidth="1"/>
    <col min="2566" max="2566" width="13.109375" style="2" bestFit="1" customWidth="1"/>
    <col min="2567" max="2567" width="9.33203125" style="2" customWidth="1"/>
    <col min="2568" max="2568" width="10" style="2" customWidth="1"/>
    <col min="2569" max="2569" width="12.88671875" style="2" bestFit="1" customWidth="1"/>
    <col min="2570" max="2570" width="19.88671875" style="2" bestFit="1" customWidth="1"/>
    <col min="2571" max="2571" width="17.6640625" style="2" bestFit="1" customWidth="1"/>
    <col min="2572" max="2572" width="11.33203125" style="2" bestFit="1" customWidth="1"/>
    <col min="2573" max="2573" width="8" style="2" bestFit="1" customWidth="1"/>
    <col min="2574" max="2587" width="8.88671875" style="2" customWidth="1"/>
    <col min="2588" max="2816" width="8.88671875" style="2"/>
    <col min="2817" max="2817" width="10.44140625" style="2" bestFit="1" customWidth="1"/>
    <col min="2818" max="2818" width="14.6640625" style="2" customWidth="1"/>
    <col min="2819" max="2819" width="11" style="2" bestFit="1" customWidth="1"/>
    <col min="2820" max="2820" width="13.33203125" style="2" bestFit="1" customWidth="1"/>
    <col min="2821" max="2821" width="10.6640625" style="2" customWidth="1"/>
    <col min="2822" max="2822" width="13.109375" style="2" bestFit="1" customWidth="1"/>
    <col min="2823" max="2823" width="9.33203125" style="2" customWidth="1"/>
    <col min="2824" max="2824" width="10" style="2" customWidth="1"/>
    <col min="2825" max="2825" width="12.88671875" style="2" bestFit="1" customWidth="1"/>
    <col min="2826" max="2826" width="19.88671875" style="2" bestFit="1" customWidth="1"/>
    <col min="2827" max="2827" width="17.6640625" style="2" bestFit="1" customWidth="1"/>
    <col min="2828" max="2828" width="11.33203125" style="2" bestFit="1" customWidth="1"/>
    <col min="2829" max="2829" width="8" style="2" bestFit="1" customWidth="1"/>
    <col min="2830" max="2843" width="8.88671875" style="2" customWidth="1"/>
    <col min="2844" max="3072" width="8.88671875" style="2"/>
    <col min="3073" max="3073" width="10.44140625" style="2" bestFit="1" customWidth="1"/>
    <col min="3074" max="3074" width="14.6640625" style="2" customWidth="1"/>
    <col min="3075" max="3075" width="11" style="2" bestFit="1" customWidth="1"/>
    <col min="3076" max="3076" width="13.33203125" style="2" bestFit="1" customWidth="1"/>
    <col min="3077" max="3077" width="10.6640625" style="2" customWidth="1"/>
    <col min="3078" max="3078" width="13.109375" style="2" bestFit="1" customWidth="1"/>
    <col min="3079" max="3079" width="9.33203125" style="2" customWidth="1"/>
    <col min="3080" max="3080" width="10" style="2" customWidth="1"/>
    <col min="3081" max="3081" width="12.88671875" style="2" bestFit="1" customWidth="1"/>
    <col min="3082" max="3082" width="19.88671875" style="2" bestFit="1" customWidth="1"/>
    <col min="3083" max="3083" width="17.6640625" style="2" bestFit="1" customWidth="1"/>
    <col min="3084" max="3084" width="11.33203125" style="2" bestFit="1" customWidth="1"/>
    <col min="3085" max="3085" width="8" style="2" bestFit="1" customWidth="1"/>
    <col min="3086" max="3099" width="8.88671875" style="2" customWidth="1"/>
    <col min="3100" max="3328" width="8.88671875" style="2"/>
    <col min="3329" max="3329" width="10.44140625" style="2" bestFit="1" customWidth="1"/>
    <col min="3330" max="3330" width="14.6640625" style="2" customWidth="1"/>
    <col min="3331" max="3331" width="11" style="2" bestFit="1" customWidth="1"/>
    <col min="3332" max="3332" width="13.33203125" style="2" bestFit="1" customWidth="1"/>
    <col min="3333" max="3333" width="10.6640625" style="2" customWidth="1"/>
    <col min="3334" max="3334" width="13.109375" style="2" bestFit="1" customWidth="1"/>
    <col min="3335" max="3335" width="9.33203125" style="2" customWidth="1"/>
    <col min="3336" max="3336" width="10" style="2" customWidth="1"/>
    <col min="3337" max="3337" width="12.88671875" style="2" bestFit="1" customWidth="1"/>
    <col min="3338" max="3338" width="19.88671875" style="2" bestFit="1" customWidth="1"/>
    <col min="3339" max="3339" width="17.6640625" style="2" bestFit="1" customWidth="1"/>
    <col min="3340" max="3340" width="11.33203125" style="2" bestFit="1" customWidth="1"/>
    <col min="3341" max="3341" width="8" style="2" bestFit="1" customWidth="1"/>
    <col min="3342" max="3355" width="8.88671875" style="2" customWidth="1"/>
    <col min="3356" max="3584" width="8.88671875" style="2"/>
    <col min="3585" max="3585" width="10.44140625" style="2" bestFit="1" customWidth="1"/>
    <col min="3586" max="3586" width="14.6640625" style="2" customWidth="1"/>
    <col min="3587" max="3587" width="11" style="2" bestFit="1" customWidth="1"/>
    <col min="3588" max="3588" width="13.33203125" style="2" bestFit="1" customWidth="1"/>
    <col min="3589" max="3589" width="10.6640625" style="2" customWidth="1"/>
    <col min="3590" max="3590" width="13.109375" style="2" bestFit="1" customWidth="1"/>
    <col min="3591" max="3591" width="9.33203125" style="2" customWidth="1"/>
    <col min="3592" max="3592" width="10" style="2" customWidth="1"/>
    <col min="3593" max="3593" width="12.88671875" style="2" bestFit="1" customWidth="1"/>
    <col min="3594" max="3594" width="19.88671875" style="2" bestFit="1" customWidth="1"/>
    <col min="3595" max="3595" width="17.6640625" style="2" bestFit="1" customWidth="1"/>
    <col min="3596" max="3596" width="11.33203125" style="2" bestFit="1" customWidth="1"/>
    <col min="3597" max="3597" width="8" style="2" bestFit="1" customWidth="1"/>
    <col min="3598" max="3611" width="8.88671875" style="2" customWidth="1"/>
    <col min="3612" max="3840" width="8.88671875" style="2"/>
    <col min="3841" max="3841" width="10.44140625" style="2" bestFit="1" customWidth="1"/>
    <col min="3842" max="3842" width="14.6640625" style="2" customWidth="1"/>
    <col min="3843" max="3843" width="11" style="2" bestFit="1" customWidth="1"/>
    <col min="3844" max="3844" width="13.33203125" style="2" bestFit="1" customWidth="1"/>
    <col min="3845" max="3845" width="10.6640625" style="2" customWidth="1"/>
    <col min="3846" max="3846" width="13.109375" style="2" bestFit="1" customWidth="1"/>
    <col min="3847" max="3847" width="9.33203125" style="2" customWidth="1"/>
    <col min="3848" max="3848" width="10" style="2" customWidth="1"/>
    <col min="3849" max="3849" width="12.88671875" style="2" bestFit="1" customWidth="1"/>
    <col min="3850" max="3850" width="19.88671875" style="2" bestFit="1" customWidth="1"/>
    <col min="3851" max="3851" width="17.6640625" style="2" bestFit="1" customWidth="1"/>
    <col min="3852" max="3852" width="11.33203125" style="2" bestFit="1" customWidth="1"/>
    <col min="3853" max="3853" width="8" style="2" bestFit="1" customWidth="1"/>
    <col min="3854" max="3867" width="8.88671875" style="2" customWidth="1"/>
    <col min="3868" max="4096" width="8.88671875" style="2"/>
    <col min="4097" max="4097" width="10.44140625" style="2" bestFit="1" customWidth="1"/>
    <col min="4098" max="4098" width="14.6640625" style="2" customWidth="1"/>
    <col min="4099" max="4099" width="11" style="2" bestFit="1" customWidth="1"/>
    <col min="4100" max="4100" width="13.33203125" style="2" bestFit="1" customWidth="1"/>
    <col min="4101" max="4101" width="10.6640625" style="2" customWidth="1"/>
    <col min="4102" max="4102" width="13.109375" style="2" bestFit="1" customWidth="1"/>
    <col min="4103" max="4103" width="9.33203125" style="2" customWidth="1"/>
    <col min="4104" max="4104" width="10" style="2" customWidth="1"/>
    <col min="4105" max="4105" width="12.88671875" style="2" bestFit="1" customWidth="1"/>
    <col min="4106" max="4106" width="19.88671875" style="2" bestFit="1" customWidth="1"/>
    <col min="4107" max="4107" width="17.6640625" style="2" bestFit="1" customWidth="1"/>
    <col min="4108" max="4108" width="11.33203125" style="2" bestFit="1" customWidth="1"/>
    <col min="4109" max="4109" width="8" style="2" bestFit="1" customWidth="1"/>
    <col min="4110" max="4123" width="8.88671875" style="2" customWidth="1"/>
    <col min="4124" max="4352" width="8.88671875" style="2"/>
    <col min="4353" max="4353" width="10.44140625" style="2" bestFit="1" customWidth="1"/>
    <col min="4354" max="4354" width="14.6640625" style="2" customWidth="1"/>
    <col min="4355" max="4355" width="11" style="2" bestFit="1" customWidth="1"/>
    <col min="4356" max="4356" width="13.33203125" style="2" bestFit="1" customWidth="1"/>
    <col min="4357" max="4357" width="10.6640625" style="2" customWidth="1"/>
    <col min="4358" max="4358" width="13.109375" style="2" bestFit="1" customWidth="1"/>
    <col min="4359" max="4359" width="9.33203125" style="2" customWidth="1"/>
    <col min="4360" max="4360" width="10" style="2" customWidth="1"/>
    <col min="4361" max="4361" width="12.88671875" style="2" bestFit="1" customWidth="1"/>
    <col min="4362" max="4362" width="19.88671875" style="2" bestFit="1" customWidth="1"/>
    <col min="4363" max="4363" width="17.6640625" style="2" bestFit="1" customWidth="1"/>
    <col min="4364" max="4364" width="11.33203125" style="2" bestFit="1" customWidth="1"/>
    <col min="4365" max="4365" width="8" style="2" bestFit="1" customWidth="1"/>
    <col min="4366" max="4379" width="8.88671875" style="2" customWidth="1"/>
    <col min="4380" max="4608" width="8.88671875" style="2"/>
    <col min="4609" max="4609" width="10.44140625" style="2" bestFit="1" customWidth="1"/>
    <col min="4610" max="4610" width="14.6640625" style="2" customWidth="1"/>
    <col min="4611" max="4611" width="11" style="2" bestFit="1" customWidth="1"/>
    <col min="4612" max="4612" width="13.33203125" style="2" bestFit="1" customWidth="1"/>
    <col min="4613" max="4613" width="10.6640625" style="2" customWidth="1"/>
    <col min="4614" max="4614" width="13.109375" style="2" bestFit="1" customWidth="1"/>
    <col min="4615" max="4615" width="9.33203125" style="2" customWidth="1"/>
    <col min="4616" max="4616" width="10" style="2" customWidth="1"/>
    <col min="4617" max="4617" width="12.88671875" style="2" bestFit="1" customWidth="1"/>
    <col min="4618" max="4618" width="19.88671875" style="2" bestFit="1" customWidth="1"/>
    <col min="4619" max="4619" width="17.6640625" style="2" bestFit="1" customWidth="1"/>
    <col min="4620" max="4620" width="11.33203125" style="2" bestFit="1" customWidth="1"/>
    <col min="4621" max="4621" width="8" style="2" bestFit="1" customWidth="1"/>
    <col min="4622" max="4635" width="8.88671875" style="2" customWidth="1"/>
    <col min="4636" max="4864" width="8.88671875" style="2"/>
    <col min="4865" max="4865" width="10.44140625" style="2" bestFit="1" customWidth="1"/>
    <col min="4866" max="4866" width="14.6640625" style="2" customWidth="1"/>
    <col min="4867" max="4867" width="11" style="2" bestFit="1" customWidth="1"/>
    <col min="4868" max="4868" width="13.33203125" style="2" bestFit="1" customWidth="1"/>
    <col min="4869" max="4869" width="10.6640625" style="2" customWidth="1"/>
    <col min="4870" max="4870" width="13.109375" style="2" bestFit="1" customWidth="1"/>
    <col min="4871" max="4871" width="9.33203125" style="2" customWidth="1"/>
    <col min="4872" max="4872" width="10" style="2" customWidth="1"/>
    <col min="4873" max="4873" width="12.88671875" style="2" bestFit="1" customWidth="1"/>
    <col min="4874" max="4874" width="19.88671875" style="2" bestFit="1" customWidth="1"/>
    <col min="4875" max="4875" width="17.6640625" style="2" bestFit="1" customWidth="1"/>
    <col min="4876" max="4876" width="11.33203125" style="2" bestFit="1" customWidth="1"/>
    <col min="4877" max="4877" width="8" style="2" bestFit="1" customWidth="1"/>
    <col min="4878" max="4891" width="8.88671875" style="2" customWidth="1"/>
    <col min="4892" max="5120" width="8.88671875" style="2"/>
    <col min="5121" max="5121" width="10.44140625" style="2" bestFit="1" customWidth="1"/>
    <col min="5122" max="5122" width="14.6640625" style="2" customWidth="1"/>
    <col min="5123" max="5123" width="11" style="2" bestFit="1" customWidth="1"/>
    <col min="5124" max="5124" width="13.33203125" style="2" bestFit="1" customWidth="1"/>
    <col min="5125" max="5125" width="10.6640625" style="2" customWidth="1"/>
    <col min="5126" max="5126" width="13.109375" style="2" bestFit="1" customWidth="1"/>
    <col min="5127" max="5127" width="9.33203125" style="2" customWidth="1"/>
    <col min="5128" max="5128" width="10" style="2" customWidth="1"/>
    <col min="5129" max="5129" width="12.88671875" style="2" bestFit="1" customWidth="1"/>
    <col min="5130" max="5130" width="19.88671875" style="2" bestFit="1" customWidth="1"/>
    <col min="5131" max="5131" width="17.6640625" style="2" bestFit="1" customWidth="1"/>
    <col min="5132" max="5132" width="11.33203125" style="2" bestFit="1" customWidth="1"/>
    <col min="5133" max="5133" width="8" style="2" bestFit="1" customWidth="1"/>
    <col min="5134" max="5147" width="8.88671875" style="2" customWidth="1"/>
    <col min="5148" max="5376" width="8.88671875" style="2"/>
    <col min="5377" max="5377" width="10.44140625" style="2" bestFit="1" customWidth="1"/>
    <col min="5378" max="5378" width="14.6640625" style="2" customWidth="1"/>
    <col min="5379" max="5379" width="11" style="2" bestFit="1" customWidth="1"/>
    <col min="5380" max="5380" width="13.33203125" style="2" bestFit="1" customWidth="1"/>
    <col min="5381" max="5381" width="10.6640625" style="2" customWidth="1"/>
    <col min="5382" max="5382" width="13.109375" style="2" bestFit="1" customWidth="1"/>
    <col min="5383" max="5383" width="9.33203125" style="2" customWidth="1"/>
    <col min="5384" max="5384" width="10" style="2" customWidth="1"/>
    <col min="5385" max="5385" width="12.88671875" style="2" bestFit="1" customWidth="1"/>
    <col min="5386" max="5386" width="19.88671875" style="2" bestFit="1" customWidth="1"/>
    <col min="5387" max="5387" width="17.6640625" style="2" bestFit="1" customWidth="1"/>
    <col min="5388" max="5388" width="11.33203125" style="2" bestFit="1" customWidth="1"/>
    <col min="5389" max="5389" width="8" style="2" bestFit="1" customWidth="1"/>
    <col min="5390" max="5403" width="8.88671875" style="2" customWidth="1"/>
    <col min="5404" max="5632" width="8.88671875" style="2"/>
    <col min="5633" max="5633" width="10.44140625" style="2" bestFit="1" customWidth="1"/>
    <col min="5634" max="5634" width="14.6640625" style="2" customWidth="1"/>
    <col min="5635" max="5635" width="11" style="2" bestFit="1" customWidth="1"/>
    <col min="5636" max="5636" width="13.33203125" style="2" bestFit="1" customWidth="1"/>
    <col min="5637" max="5637" width="10.6640625" style="2" customWidth="1"/>
    <col min="5638" max="5638" width="13.109375" style="2" bestFit="1" customWidth="1"/>
    <col min="5639" max="5639" width="9.33203125" style="2" customWidth="1"/>
    <col min="5640" max="5640" width="10" style="2" customWidth="1"/>
    <col min="5641" max="5641" width="12.88671875" style="2" bestFit="1" customWidth="1"/>
    <col min="5642" max="5642" width="19.88671875" style="2" bestFit="1" customWidth="1"/>
    <col min="5643" max="5643" width="17.6640625" style="2" bestFit="1" customWidth="1"/>
    <col min="5644" max="5644" width="11.33203125" style="2" bestFit="1" customWidth="1"/>
    <col min="5645" max="5645" width="8" style="2" bestFit="1" customWidth="1"/>
    <col min="5646" max="5659" width="8.88671875" style="2" customWidth="1"/>
    <col min="5660" max="5888" width="8.88671875" style="2"/>
    <col min="5889" max="5889" width="10.44140625" style="2" bestFit="1" customWidth="1"/>
    <col min="5890" max="5890" width="14.6640625" style="2" customWidth="1"/>
    <col min="5891" max="5891" width="11" style="2" bestFit="1" customWidth="1"/>
    <col min="5892" max="5892" width="13.33203125" style="2" bestFit="1" customWidth="1"/>
    <col min="5893" max="5893" width="10.6640625" style="2" customWidth="1"/>
    <col min="5894" max="5894" width="13.109375" style="2" bestFit="1" customWidth="1"/>
    <col min="5895" max="5895" width="9.33203125" style="2" customWidth="1"/>
    <col min="5896" max="5896" width="10" style="2" customWidth="1"/>
    <col min="5897" max="5897" width="12.88671875" style="2" bestFit="1" customWidth="1"/>
    <col min="5898" max="5898" width="19.88671875" style="2" bestFit="1" customWidth="1"/>
    <col min="5899" max="5899" width="17.6640625" style="2" bestFit="1" customWidth="1"/>
    <col min="5900" max="5900" width="11.33203125" style="2" bestFit="1" customWidth="1"/>
    <col min="5901" max="5901" width="8" style="2" bestFit="1" customWidth="1"/>
    <col min="5902" max="5915" width="8.88671875" style="2" customWidth="1"/>
    <col min="5916" max="6144" width="8.88671875" style="2"/>
    <col min="6145" max="6145" width="10.44140625" style="2" bestFit="1" customWidth="1"/>
    <col min="6146" max="6146" width="14.6640625" style="2" customWidth="1"/>
    <col min="6147" max="6147" width="11" style="2" bestFit="1" customWidth="1"/>
    <col min="6148" max="6148" width="13.33203125" style="2" bestFit="1" customWidth="1"/>
    <col min="6149" max="6149" width="10.6640625" style="2" customWidth="1"/>
    <col min="6150" max="6150" width="13.109375" style="2" bestFit="1" customWidth="1"/>
    <col min="6151" max="6151" width="9.33203125" style="2" customWidth="1"/>
    <col min="6152" max="6152" width="10" style="2" customWidth="1"/>
    <col min="6153" max="6153" width="12.88671875" style="2" bestFit="1" customWidth="1"/>
    <col min="6154" max="6154" width="19.88671875" style="2" bestFit="1" customWidth="1"/>
    <col min="6155" max="6155" width="17.6640625" style="2" bestFit="1" customWidth="1"/>
    <col min="6156" max="6156" width="11.33203125" style="2" bestFit="1" customWidth="1"/>
    <col min="6157" max="6157" width="8" style="2" bestFit="1" customWidth="1"/>
    <col min="6158" max="6171" width="8.88671875" style="2" customWidth="1"/>
    <col min="6172" max="6400" width="8.88671875" style="2"/>
    <col min="6401" max="6401" width="10.44140625" style="2" bestFit="1" customWidth="1"/>
    <col min="6402" max="6402" width="14.6640625" style="2" customWidth="1"/>
    <col min="6403" max="6403" width="11" style="2" bestFit="1" customWidth="1"/>
    <col min="6404" max="6404" width="13.33203125" style="2" bestFit="1" customWidth="1"/>
    <col min="6405" max="6405" width="10.6640625" style="2" customWidth="1"/>
    <col min="6406" max="6406" width="13.109375" style="2" bestFit="1" customWidth="1"/>
    <col min="6407" max="6407" width="9.33203125" style="2" customWidth="1"/>
    <col min="6408" max="6408" width="10" style="2" customWidth="1"/>
    <col min="6409" max="6409" width="12.88671875" style="2" bestFit="1" customWidth="1"/>
    <col min="6410" max="6410" width="19.88671875" style="2" bestFit="1" customWidth="1"/>
    <col min="6411" max="6411" width="17.6640625" style="2" bestFit="1" customWidth="1"/>
    <col min="6412" max="6412" width="11.33203125" style="2" bestFit="1" customWidth="1"/>
    <col min="6413" max="6413" width="8" style="2" bestFit="1" customWidth="1"/>
    <col min="6414" max="6427" width="8.88671875" style="2" customWidth="1"/>
    <col min="6428" max="6656" width="8.88671875" style="2"/>
    <col min="6657" max="6657" width="10.44140625" style="2" bestFit="1" customWidth="1"/>
    <col min="6658" max="6658" width="14.6640625" style="2" customWidth="1"/>
    <col min="6659" max="6659" width="11" style="2" bestFit="1" customWidth="1"/>
    <col min="6660" max="6660" width="13.33203125" style="2" bestFit="1" customWidth="1"/>
    <col min="6661" max="6661" width="10.6640625" style="2" customWidth="1"/>
    <col min="6662" max="6662" width="13.109375" style="2" bestFit="1" customWidth="1"/>
    <col min="6663" max="6663" width="9.33203125" style="2" customWidth="1"/>
    <col min="6664" max="6664" width="10" style="2" customWidth="1"/>
    <col min="6665" max="6665" width="12.88671875" style="2" bestFit="1" customWidth="1"/>
    <col min="6666" max="6666" width="19.88671875" style="2" bestFit="1" customWidth="1"/>
    <col min="6667" max="6667" width="17.6640625" style="2" bestFit="1" customWidth="1"/>
    <col min="6668" max="6668" width="11.33203125" style="2" bestFit="1" customWidth="1"/>
    <col min="6669" max="6669" width="8" style="2" bestFit="1" customWidth="1"/>
    <col min="6670" max="6683" width="8.88671875" style="2" customWidth="1"/>
    <col min="6684" max="6912" width="8.88671875" style="2"/>
    <col min="6913" max="6913" width="10.44140625" style="2" bestFit="1" customWidth="1"/>
    <col min="6914" max="6914" width="14.6640625" style="2" customWidth="1"/>
    <col min="6915" max="6915" width="11" style="2" bestFit="1" customWidth="1"/>
    <col min="6916" max="6916" width="13.33203125" style="2" bestFit="1" customWidth="1"/>
    <col min="6917" max="6917" width="10.6640625" style="2" customWidth="1"/>
    <col min="6918" max="6918" width="13.109375" style="2" bestFit="1" customWidth="1"/>
    <col min="6919" max="6919" width="9.33203125" style="2" customWidth="1"/>
    <col min="6920" max="6920" width="10" style="2" customWidth="1"/>
    <col min="6921" max="6921" width="12.88671875" style="2" bestFit="1" customWidth="1"/>
    <col min="6922" max="6922" width="19.88671875" style="2" bestFit="1" customWidth="1"/>
    <col min="6923" max="6923" width="17.6640625" style="2" bestFit="1" customWidth="1"/>
    <col min="6924" max="6924" width="11.33203125" style="2" bestFit="1" customWidth="1"/>
    <col min="6925" max="6925" width="8" style="2" bestFit="1" customWidth="1"/>
    <col min="6926" max="6939" width="8.88671875" style="2" customWidth="1"/>
    <col min="6940" max="7168" width="8.88671875" style="2"/>
    <col min="7169" max="7169" width="10.44140625" style="2" bestFit="1" customWidth="1"/>
    <col min="7170" max="7170" width="14.6640625" style="2" customWidth="1"/>
    <col min="7171" max="7171" width="11" style="2" bestFit="1" customWidth="1"/>
    <col min="7172" max="7172" width="13.33203125" style="2" bestFit="1" customWidth="1"/>
    <col min="7173" max="7173" width="10.6640625" style="2" customWidth="1"/>
    <col min="7174" max="7174" width="13.109375" style="2" bestFit="1" customWidth="1"/>
    <col min="7175" max="7175" width="9.33203125" style="2" customWidth="1"/>
    <col min="7176" max="7176" width="10" style="2" customWidth="1"/>
    <col min="7177" max="7177" width="12.88671875" style="2" bestFit="1" customWidth="1"/>
    <col min="7178" max="7178" width="19.88671875" style="2" bestFit="1" customWidth="1"/>
    <col min="7179" max="7179" width="17.6640625" style="2" bestFit="1" customWidth="1"/>
    <col min="7180" max="7180" width="11.33203125" style="2" bestFit="1" customWidth="1"/>
    <col min="7181" max="7181" width="8" style="2" bestFit="1" customWidth="1"/>
    <col min="7182" max="7195" width="8.88671875" style="2" customWidth="1"/>
    <col min="7196" max="7424" width="8.88671875" style="2"/>
    <col min="7425" max="7425" width="10.44140625" style="2" bestFit="1" customWidth="1"/>
    <col min="7426" max="7426" width="14.6640625" style="2" customWidth="1"/>
    <col min="7427" max="7427" width="11" style="2" bestFit="1" customWidth="1"/>
    <col min="7428" max="7428" width="13.33203125" style="2" bestFit="1" customWidth="1"/>
    <col min="7429" max="7429" width="10.6640625" style="2" customWidth="1"/>
    <col min="7430" max="7430" width="13.109375" style="2" bestFit="1" customWidth="1"/>
    <col min="7431" max="7431" width="9.33203125" style="2" customWidth="1"/>
    <col min="7432" max="7432" width="10" style="2" customWidth="1"/>
    <col min="7433" max="7433" width="12.88671875" style="2" bestFit="1" customWidth="1"/>
    <col min="7434" max="7434" width="19.88671875" style="2" bestFit="1" customWidth="1"/>
    <col min="7435" max="7435" width="17.6640625" style="2" bestFit="1" customWidth="1"/>
    <col min="7436" max="7436" width="11.33203125" style="2" bestFit="1" customWidth="1"/>
    <col min="7437" max="7437" width="8" style="2" bestFit="1" customWidth="1"/>
    <col min="7438" max="7451" width="8.88671875" style="2" customWidth="1"/>
    <col min="7452" max="7680" width="8.88671875" style="2"/>
    <col min="7681" max="7681" width="10.44140625" style="2" bestFit="1" customWidth="1"/>
    <col min="7682" max="7682" width="14.6640625" style="2" customWidth="1"/>
    <col min="7683" max="7683" width="11" style="2" bestFit="1" customWidth="1"/>
    <col min="7684" max="7684" width="13.33203125" style="2" bestFit="1" customWidth="1"/>
    <col min="7685" max="7685" width="10.6640625" style="2" customWidth="1"/>
    <col min="7686" max="7686" width="13.109375" style="2" bestFit="1" customWidth="1"/>
    <col min="7687" max="7687" width="9.33203125" style="2" customWidth="1"/>
    <col min="7688" max="7688" width="10" style="2" customWidth="1"/>
    <col min="7689" max="7689" width="12.88671875" style="2" bestFit="1" customWidth="1"/>
    <col min="7690" max="7690" width="19.88671875" style="2" bestFit="1" customWidth="1"/>
    <col min="7691" max="7691" width="17.6640625" style="2" bestFit="1" customWidth="1"/>
    <col min="7692" max="7692" width="11.33203125" style="2" bestFit="1" customWidth="1"/>
    <col min="7693" max="7693" width="8" style="2" bestFit="1" customWidth="1"/>
    <col min="7694" max="7707" width="8.88671875" style="2" customWidth="1"/>
    <col min="7708" max="7936" width="8.88671875" style="2"/>
    <col min="7937" max="7937" width="10.44140625" style="2" bestFit="1" customWidth="1"/>
    <col min="7938" max="7938" width="14.6640625" style="2" customWidth="1"/>
    <col min="7939" max="7939" width="11" style="2" bestFit="1" customWidth="1"/>
    <col min="7940" max="7940" width="13.33203125" style="2" bestFit="1" customWidth="1"/>
    <col min="7941" max="7941" width="10.6640625" style="2" customWidth="1"/>
    <col min="7942" max="7942" width="13.109375" style="2" bestFit="1" customWidth="1"/>
    <col min="7943" max="7943" width="9.33203125" style="2" customWidth="1"/>
    <col min="7944" max="7944" width="10" style="2" customWidth="1"/>
    <col min="7945" max="7945" width="12.88671875" style="2" bestFit="1" customWidth="1"/>
    <col min="7946" max="7946" width="19.88671875" style="2" bestFit="1" customWidth="1"/>
    <col min="7947" max="7947" width="17.6640625" style="2" bestFit="1" customWidth="1"/>
    <col min="7948" max="7948" width="11.33203125" style="2" bestFit="1" customWidth="1"/>
    <col min="7949" max="7949" width="8" style="2" bestFit="1" customWidth="1"/>
    <col min="7950" max="7963" width="8.88671875" style="2" customWidth="1"/>
    <col min="7964" max="8192" width="8.88671875" style="2"/>
    <col min="8193" max="8193" width="10.44140625" style="2" bestFit="1" customWidth="1"/>
    <col min="8194" max="8194" width="14.6640625" style="2" customWidth="1"/>
    <col min="8195" max="8195" width="11" style="2" bestFit="1" customWidth="1"/>
    <col min="8196" max="8196" width="13.33203125" style="2" bestFit="1" customWidth="1"/>
    <col min="8197" max="8197" width="10.6640625" style="2" customWidth="1"/>
    <col min="8198" max="8198" width="13.109375" style="2" bestFit="1" customWidth="1"/>
    <col min="8199" max="8199" width="9.33203125" style="2" customWidth="1"/>
    <col min="8200" max="8200" width="10" style="2" customWidth="1"/>
    <col min="8201" max="8201" width="12.88671875" style="2" bestFit="1" customWidth="1"/>
    <col min="8202" max="8202" width="19.88671875" style="2" bestFit="1" customWidth="1"/>
    <col min="8203" max="8203" width="17.6640625" style="2" bestFit="1" customWidth="1"/>
    <col min="8204" max="8204" width="11.33203125" style="2" bestFit="1" customWidth="1"/>
    <col min="8205" max="8205" width="8" style="2" bestFit="1" customWidth="1"/>
    <col min="8206" max="8219" width="8.88671875" style="2" customWidth="1"/>
    <col min="8220" max="8448" width="8.88671875" style="2"/>
    <col min="8449" max="8449" width="10.44140625" style="2" bestFit="1" customWidth="1"/>
    <col min="8450" max="8450" width="14.6640625" style="2" customWidth="1"/>
    <col min="8451" max="8451" width="11" style="2" bestFit="1" customWidth="1"/>
    <col min="8452" max="8452" width="13.33203125" style="2" bestFit="1" customWidth="1"/>
    <col min="8453" max="8453" width="10.6640625" style="2" customWidth="1"/>
    <col min="8454" max="8454" width="13.109375" style="2" bestFit="1" customWidth="1"/>
    <col min="8455" max="8455" width="9.33203125" style="2" customWidth="1"/>
    <col min="8456" max="8456" width="10" style="2" customWidth="1"/>
    <col min="8457" max="8457" width="12.88671875" style="2" bestFit="1" customWidth="1"/>
    <col min="8458" max="8458" width="19.88671875" style="2" bestFit="1" customWidth="1"/>
    <col min="8459" max="8459" width="17.6640625" style="2" bestFit="1" customWidth="1"/>
    <col min="8460" max="8460" width="11.33203125" style="2" bestFit="1" customWidth="1"/>
    <col min="8461" max="8461" width="8" style="2" bestFit="1" customWidth="1"/>
    <col min="8462" max="8475" width="8.88671875" style="2" customWidth="1"/>
    <col min="8476" max="8704" width="8.88671875" style="2"/>
    <col min="8705" max="8705" width="10.44140625" style="2" bestFit="1" customWidth="1"/>
    <col min="8706" max="8706" width="14.6640625" style="2" customWidth="1"/>
    <col min="8707" max="8707" width="11" style="2" bestFit="1" customWidth="1"/>
    <col min="8708" max="8708" width="13.33203125" style="2" bestFit="1" customWidth="1"/>
    <col min="8709" max="8709" width="10.6640625" style="2" customWidth="1"/>
    <col min="8710" max="8710" width="13.109375" style="2" bestFit="1" customWidth="1"/>
    <col min="8711" max="8711" width="9.33203125" style="2" customWidth="1"/>
    <col min="8712" max="8712" width="10" style="2" customWidth="1"/>
    <col min="8713" max="8713" width="12.88671875" style="2" bestFit="1" customWidth="1"/>
    <col min="8714" max="8714" width="19.88671875" style="2" bestFit="1" customWidth="1"/>
    <col min="8715" max="8715" width="17.6640625" style="2" bestFit="1" customWidth="1"/>
    <col min="8716" max="8716" width="11.33203125" style="2" bestFit="1" customWidth="1"/>
    <col min="8717" max="8717" width="8" style="2" bestFit="1" customWidth="1"/>
    <col min="8718" max="8731" width="8.88671875" style="2" customWidth="1"/>
    <col min="8732" max="8960" width="8.88671875" style="2"/>
    <col min="8961" max="8961" width="10.44140625" style="2" bestFit="1" customWidth="1"/>
    <col min="8962" max="8962" width="14.6640625" style="2" customWidth="1"/>
    <col min="8963" max="8963" width="11" style="2" bestFit="1" customWidth="1"/>
    <col min="8964" max="8964" width="13.33203125" style="2" bestFit="1" customWidth="1"/>
    <col min="8965" max="8965" width="10.6640625" style="2" customWidth="1"/>
    <col min="8966" max="8966" width="13.109375" style="2" bestFit="1" customWidth="1"/>
    <col min="8967" max="8967" width="9.33203125" style="2" customWidth="1"/>
    <col min="8968" max="8968" width="10" style="2" customWidth="1"/>
    <col min="8969" max="8969" width="12.88671875" style="2" bestFit="1" customWidth="1"/>
    <col min="8970" max="8970" width="19.88671875" style="2" bestFit="1" customWidth="1"/>
    <col min="8971" max="8971" width="17.6640625" style="2" bestFit="1" customWidth="1"/>
    <col min="8972" max="8972" width="11.33203125" style="2" bestFit="1" customWidth="1"/>
    <col min="8973" max="8973" width="8" style="2" bestFit="1" customWidth="1"/>
    <col min="8974" max="8987" width="8.88671875" style="2" customWidth="1"/>
    <col min="8988" max="9216" width="8.88671875" style="2"/>
    <col min="9217" max="9217" width="10.44140625" style="2" bestFit="1" customWidth="1"/>
    <col min="9218" max="9218" width="14.6640625" style="2" customWidth="1"/>
    <col min="9219" max="9219" width="11" style="2" bestFit="1" customWidth="1"/>
    <col min="9220" max="9220" width="13.33203125" style="2" bestFit="1" customWidth="1"/>
    <col min="9221" max="9221" width="10.6640625" style="2" customWidth="1"/>
    <col min="9222" max="9222" width="13.109375" style="2" bestFit="1" customWidth="1"/>
    <col min="9223" max="9223" width="9.33203125" style="2" customWidth="1"/>
    <col min="9224" max="9224" width="10" style="2" customWidth="1"/>
    <col min="9225" max="9225" width="12.88671875" style="2" bestFit="1" customWidth="1"/>
    <col min="9226" max="9226" width="19.88671875" style="2" bestFit="1" customWidth="1"/>
    <col min="9227" max="9227" width="17.6640625" style="2" bestFit="1" customWidth="1"/>
    <col min="9228" max="9228" width="11.33203125" style="2" bestFit="1" customWidth="1"/>
    <col min="9229" max="9229" width="8" style="2" bestFit="1" customWidth="1"/>
    <col min="9230" max="9243" width="8.88671875" style="2" customWidth="1"/>
    <col min="9244" max="9472" width="8.88671875" style="2"/>
    <col min="9473" max="9473" width="10.44140625" style="2" bestFit="1" customWidth="1"/>
    <col min="9474" max="9474" width="14.6640625" style="2" customWidth="1"/>
    <col min="9475" max="9475" width="11" style="2" bestFit="1" customWidth="1"/>
    <col min="9476" max="9476" width="13.33203125" style="2" bestFit="1" customWidth="1"/>
    <col min="9477" max="9477" width="10.6640625" style="2" customWidth="1"/>
    <col min="9478" max="9478" width="13.109375" style="2" bestFit="1" customWidth="1"/>
    <col min="9479" max="9479" width="9.33203125" style="2" customWidth="1"/>
    <col min="9480" max="9480" width="10" style="2" customWidth="1"/>
    <col min="9481" max="9481" width="12.88671875" style="2" bestFit="1" customWidth="1"/>
    <col min="9482" max="9482" width="19.88671875" style="2" bestFit="1" customWidth="1"/>
    <col min="9483" max="9483" width="17.6640625" style="2" bestFit="1" customWidth="1"/>
    <col min="9484" max="9484" width="11.33203125" style="2" bestFit="1" customWidth="1"/>
    <col min="9485" max="9485" width="8" style="2" bestFit="1" customWidth="1"/>
    <col min="9486" max="9499" width="8.88671875" style="2" customWidth="1"/>
    <col min="9500" max="9728" width="8.88671875" style="2"/>
    <col min="9729" max="9729" width="10.44140625" style="2" bestFit="1" customWidth="1"/>
    <col min="9730" max="9730" width="14.6640625" style="2" customWidth="1"/>
    <col min="9731" max="9731" width="11" style="2" bestFit="1" customWidth="1"/>
    <col min="9732" max="9732" width="13.33203125" style="2" bestFit="1" customWidth="1"/>
    <col min="9733" max="9733" width="10.6640625" style="2" customWidth="1"/>
    <col min="9734" max="9734" width="13.109375" style="2" bestFit="1" customWidth="1"/>
    <col min="9735" max="9735" width="9.33203125" style="2" customWidth="1"/>
    <col min="9736" max="9736" width="10" style="2" customWidth="1"/>
    <col min="9737" max="9737" width="12.88671875" style="2" bestFit="1" customWidth="1"/>
    <col min="9738" max="9738" width="19.88671875" style="2" bestFit="1" customWidth="1"/>
    <col min="9739" max="9739" width="17.6640625" style="2" bestFit="1" customWidth="1"/>
    <col min="9740" max="9740" width="11.33203125" style="2" bestFit="1" customWidth="1"/>
    <col min="9741" max="9741" width="8" style="2" bestFit="1" customWidth="1"/>
    <col min="9742" max="9755" width="8.88671875" style="2" customWidth="1"/>
    <col min="9756" max="9984" width="8.88671875" style="2"/>
    <col min="9985" max="9985" width="10.44140625" style="2" bestFit="1" customWidth="1"/>
    <col min="9986" max="9986" width="14.6640625" style="2" customWidth="1"/>
    <col min="9987" max="9987" width="11" style="2" bestFit="1" customWidth="1"/>
    <col min="9988" max="9988" width="13.33203125" style="2" bestFit="1" customWidth="1"/>
    <col min="9989" max="9989" width="10.6640625" style="2" customWidth="1"/>
    <col min="9990" max="9990" width="13.109375" style="2" bestFit="1" customWidth="1"/>
    <col min="9991" max="9991" width="9.33203125" style="2" customWidth="1"/>
    <col min="9992" max="9992" width="10" style="2" customWidth="1"/>
    <col min="9993" max="9993" width="12.88671875" style="2" bestFit="1" customWidth="1"/>
    <col min="9994" max="9994" width="19.88671875" style="2" bestFit="1" customWidth="1"/>
    <col min="9995" max="9995" width="17.6640625" style="2" bestFit="1" customWidth="1"/>
    <col min="9996" max="9996" width="11.33203125" style="2" bestFit="1" customWidth="1"/>
    <col min="9997" max="9997" width="8" style="2" bestFit="1" customWidth="1"/>
    <col min="9998" max="10011" width="8.88671875" style="2" customWidth="1"/>
    <col min="10012" max="10240" width="8.88671875" style="2"/>
    <col min="10241" max="10241" width="10.44140625" style="2" bestFit="1" customWidth="1"/>
    <col min="10242" max="10242" width="14.6640625" style="2" customWidth="1"/>
    <col min="10243" max="10243" width="11" style="2" bestFit="1" customWidth="1"/>
    <col min="10244" max="10244" width="13.33203125" style="2" bestFit="1" customWidth="1"/>
    <col min="10245" max="10245" width="10.6640625" style="2" customWidth="1"/>
    <col min="10246" max="10246" width="13.109375" style="2" bestFit="1" customWidth="1"/>
    <col min="10247" max="10247" width="9.33203125" style="2" customWidth="1"/>
    <col min="10248" max="10248" width="10" style="2" customWidth="1"/>
    <col min="10249" max="10249" width="12.88671875" style="2" bestFit="1" customWidth="1"/>
    <col min="10250" max="10250" width="19.88671875" style="2" bestFit="1" customWidth="1"/>
    <col min="10251" max="10251" width="17.6640625" style="2" bestFit="1" customWidth="1"/>
    <col min="10252" max="10252" width="11.33203125" style="2" bestFit="1" customWidth="1"/>
    <col min="10253" max="10253" width="8" style="2" bestFit="1" customWidth="1"/>
    <col min="10254" max="10267" width="8.88671875" style="2" customWidth="1"/>
    <col min="10268" max="10496" width="8.88671875" style="2"/>
    <col min="10497" max="10497" width="10.44140625" style="2" bestFit="1" customWidth="1"/>
    <col min="10498" max="10498" width="14.6640625" style="2" customWidth="1"/>
    <col min="10499" max="10499" width="11" style="2" bestFit="1" customWidth="1"/>
    <col min="10500" max="10500" width="13.33203125" style="2" bestFit="1" customWidth="1"/>
    <col min="10501" max="10501" width="10.6640625" style="2" customWidth="1"/>
    <col min="10502" max="10502" width="13.109375" style="2" bestFit="1" customWidth="1"/>
    <col min="10503" max="10503" width="9.33203125" style="2" customWidth="1"/>
    <col min="10504" max="10504" width="10" style="2" customWidth="1"/>
    <col min="10505" max="10505" width="12.88671875" style="2" bestFit="1" customWidth="1"/>
    <col min="10506" max="10506" width="19.88671875" style="2" bestFit="1" customWidth="1"/>
    <col min="10507" max="10507" width="17.6640625" style="2" bestFit="1" customWidth="1"/>
    <col min="10508" max="10508" width="11.33203125" style="2" bestFit="1" customWidth="1"/>
    <col min="10509" max="10509" width="8" style="2" bestFit="1" customWidth="1"/>
    <col min="10510" max="10523" width="8.88671875" style="2" customWidth="1"/>
    <col min="10524" max="10752" width="8.88671875" style="2"/>
    <col min="10753" max="10753" width="10.44140625" style="2" bestFit="1" customWidth="1"/>
    <col min="10754" max="10754" width="14.6640625" style="2" customWidth="1"/>
    <col min="10755" max="10755" width="11" style="2" bestFit="1" customWidth="1"/>
    <col min="10756" max="10756" width="13.33203125" style="2" bestFit="1" customWidth="1"/>
    <col min="10757" max="10757" width="10.6640625" style="2" customWidth="1"/>
    <col min="10758" max="10758" width="13.109375" style="2" bestFit="1" customWidth="1"/>
    <col min="10759" max="10759" width="9.33203125" style="2" customWidth="1"/>
    <col min="10760" max="10760" width="10" style="2" customWidth="1"/>
    <col min="10761" max="10761" width="12.88671875" style="2" bestFit="1" customWidth="1"/>
    <col min="10762" max="10762" width="19.88671875" style="2" bestFit="1" customWidth="1"/>
    <col min="10763" max="10763" width="17.6640625" style="2" bestFit="1" customWidth="1"/>
    <col min="10764" max="10764" width="11.33203125" style="2" bestFit="1" customWidth="1"/>
    <col min="10765" max="10765" width="8" style="2" bestFit="1" customWidth="1"/>
    <col min="10766" max="10779" width="8.88671875" style="2" customWidth="1"/>
    <col min="10780" max="11008" width="8.88671875" style="2"/>
    <col min="11009" max="11009" width="10.44140625" style="2" bestFit="1" customWidth="1"/>
    <col min="11010" max="11010" width="14.6640625" style="2" customWidth="1"/>
    <col min="11011" max="11011" width="11" style="2" bestFit="1" customWidth="1"/>
    <col min="11012" max="11012" width="13.33203125" style="2" bestFit="1" customWidth="1"/>
    <col min="11013" max="11013" width="10.6640625" style="2" customWidth="1"/>
    <col min="11014" max="11014" width="13.109375" style="2" bestFit="1" customWidth="1"/>
    <col min="11015" max="11015" width="9.33203125" style="2" customWidth="1"/>
    <col min="11016" max="11016" width="10" style="2" customWidth="1"/>
    <col min="11017" max="11017" width="12.88671875" style="2" bestFit="1" customWidth="1"/>
    <col min="11018" max="11018" width="19.88671875" style="2" bestFit="1" customWidth="1"/>
    <col min="11019" max="11019" width="17.6640625" style="2" bestFit="1" customWidth="1"/>
    <col min="11020" max="11020" width="11.33203125" style="2" bestFit="1" customWidth="1"/>
    <col min="11021" max="11021" width="8" style="2" bestFit="1" customWidth="1"/>
    <col min="11022" max="11035" width="8.88671875" style="2" customWidth="1"/>
    <col min="11036" max="11264" width="8.88671875" style="2"/>
    <col min="11265" max="11265" width="10.44140625" style="2" bestFit="1" customWidth="1"/>
    <col min="11266" max="11266" width="14.6640625" style="2" customWidth="1"/>
    <col min="11267" max="11267" width="11" style="2" bestFit="1" customWidth="1"/>
    <col min="11268" max="11268" width="13.33203125" style="2" bestFit="1" customWidth="1"/>
    <col min="11269" max="11269" width="10.6640625" style="2" customWidth="1"/>
    <col min="11270" max="11270" width="13.109375" style="2" bestFit="1" customWidth="1"/>
    <col min="11271" max="11271" width="9.33203125" style="2" customWidth="1"/>
    <col min="11272" max="11272" width="10" style="2" customWidth="1"/>
    <col min="11273" max="11273" width="12.88671875" style="2" bestFit="1" customWidth="1"/>
    <col min="11274" max="11274" width="19.88671875" style="2" bestFit="1" customWidth="1"/>
    <col min="11275" max="11275" width="17.6640625" style="2" bestFit="1" customWidth="1"/>
    <col min="11276" max="11276" width="11.33203125" style="2" bestFit="1" customWidth="1"/>
    <col min="11277" max="11277" width="8" style="2" bestFit="1" customWidth="1"/>
    <col min="11278" max="11291" width="8.88671875" style="2" customWidth="1"/>
    <col min="11292" max="11520" width="8.88671875" style="2"/>
    <col min="11521" max="11521" width="10.44140625" style="2" bestFit="1" customWidth="1"/>
    <col min="11522" max="11522" width="14.6640625" style="2" customWidth="1"/>
    <col min="11523" max="11523" width="11" style="2" bestFit="1" customWidth="1"/>
    <col min="11524" max="11524" width="13.33203125" style="2" bestFit="1" customWidth="1"/>
    <col min="11525" max="11525" width="10.6640625" style="2" customWidth="1"/>
    <col min="11526" max="11526" width="13.109375" style="2" bestFit="1" customWidth="1"/>
    <col min="11527" max="11527" width="9.33203125" style="2" customWidth="1"/>
    <col min="11528" max="11528" width="10" style="2" customWidth="1"/>
    <col min="11529" max="11529" width="12.88671875" style="2" bestFit="1" customWidth="1"/>
    <col min="11530" max="11530" width="19.88671875" style="2" bestFit="1" customWidth="1"/>
    <col min="11531" max="11531" width="17.6640625" style="2" bestFit="1" customWidth="1"/>
    <col min="11532" max="11532" width="11.33203125" style="2" bestFit="1" customWidth="1"/>
    <col min="11533" max="11533" width="8" style="2" bestFit="1" customWidth="1"/>
    <col min="11534" max="11547" width="8.88671875" style="2" customWidth="1"/>
    <col min="11548" max="11776" width="8.88671875" style="2"/>
    <col min="11777" max="11777" width="10.44140625" style="2" bestFit="1" customWidth="1"/>
    <col min="11778" max="11778" width="14.6640625" style="2" customWidth="1"/>
    <col min="11779" max="11779" width="11" style="2" bestFit="1" customWidth="1"/>
    <col min="11780" max="11780" width="13.33203125" style="2" bestFit="1" customWidth="1"/>
    <col min="11781" max="11781" width="10.6640625" style="2" customWidth="1"/>
    <col min="11782" max="11782" width="13.109375" style="2" bestFit="1" customWidth="1"/>
    <col min="11783" max="11783" width="9.33203125" style="2" customWidth="1"/>
    <col min="11784" max="11784" width="10" style="2" customWidth="1"/>
    <col min="11785" max="11785" width="12.88671875" style="2" bestFit="1" customWidth="1"/>
    <col min="11786" max="11786" width="19.88671875" style="2" bestFit="1" customWidth="1"/>
    <col min="11787" max="11787" width="17.6640625" style="2" bestFit="1" customWidth="1"/>
    <col min="11788" max="11788" width="11.33203125" style="2" bestFit="1" customWidth="1"/>
    <col min="11789" max="11789" width="8" style="2" bestFit="1" customWidth="1"/>
    <col min="11790" max="11803" width="8.88671875" style="2" customWidth="1"/>
    <col min="11804" max="12032" width="8.88671875" style="2"/>
    <col min="12033" max="12033" width="10.44140625" style="2" bestFit="1" customWidth="1"/>
    <col min="12034" max="12034" width="14.6640625" style="2" customWidth="1"/>
    <col min="12035" max="12035" width="11" style="2" bestFit="1" customWidth="1"/>
    <col min="12036" max="12036" width="13.33203125" style="2" bestFit="1" customWidth="1"/>
    <col min="12037" max="12037" width="10.6640625" style="2" customWidth="1"/>
    <col min="12038" max="12038" width="13.109375" style="2" bestFit="1" customWidth="1"/>
    <col min="12039" max="12039" width="9.33203125" style="2" customWidth="1"/>
    <col min="12040" max="12040" width="10" style="2" customWidth="1"/>
    <col min="12041" max="12041" width="12.88671875" style="2" bestFit="1" customWidth="1"/>
    <col min="12042" max="12042" width="19.88671875" style="2" bestFit="1" customWidth="1"/>
    <col min="12043" max="12043" width="17.6640625" style="2" bestFit="1" customWidth="1"/>
    <col min="12044" max="12044" width="11.33203125" style="2" bestFit="1" customWidth="1"/>
    <col min="12045" max="12045" width="8" style="2" bestFit="1" customWidth="1"/>
    <col min="12046" max="12059" width="8.88671875" style="2" customWidth="1"/>
    <col min="12060" max="12288" width="8.88671875" style="2"/>
    <col min="12289" max="12289" width="10.44140625" style="2" bestFit="1" customWidth="1"/>
    <col min="12290" max="12290" width="14.6640625" style="2" customWidth="1"/>
    <col min="12291" max="12291" width="11" style="2" bestFit="1" customWidth="1"/>
    <col min="12292" max="12292" width="13.33203125" style="2" bestFit="1" customWidth="1"/>
    <col min="12293" max="12293" width="10.6640625" style="2" customWidth="1"/>
    <col min="12294" max="12294" width="13.109375" style="2" bestFit="1" customWidth="1"/>
    <col min="12295" max="12295" width="9.33203125" style="2" customWidth="1"/>
    <col min="12296" max="12296" width="10" style="2" customWidth="1"/>
    <col min="12297" max="12297" width="12.88671875" style="2" bestFit="1" customWidth="1"/>
    <col min="12298" max="12298" width="19.88671875" style="2" bestFit="1" customWidth="1"/>
    <col min="12299" max="12299" width="17.6640625" style="2" bestFit="1" customWidth="1"/>
    <col min="12300" max="12300" width="11.33203125" style="2" bestFit="1" customWidth="1"/>
    <col min="12301" max="12301" width="8" style="2" bestFit="1" customWidth="1"/>
    <col min="12302" max="12315" width="8.88671875" style="2" customWidth="1"/>
    <col min="12316" max="12544" width="8.88671875" style="2"/>
    <col min="12545" max="12545" width="10.44140625" style="2" bestFit="1" customWidth="1"/>
    <col min="12546" max="12546" width="14.6640625" style="2" customWidth="1"/>
    <col min="12547" max="12547" width="11" style="2" bestFit="1" customWidth="1"/>
    <col min="12548" max="12548" width="13.33203125" style="2" bestFit="1" customWidth="1"/>
    <col min="12549" max="12549" width="10.6640625" style="2" customWidth="1"/>
    <col min="12550" max="12550" width="13.109375" style="2" bestFit="1" customWidth="1"/>
    <col min="12551" max="12551" width="9.33203125" style="2" customWidth="1"/>
    <col min="12552" max="12552" width="10" style="2" customWidth="1"/>
    <col min="12553" max="12553" width="12.88671875" style="2" bestFit="1" customWidth="1"/>
    <col min="12554" max="12554" width="19.88671875" style="2" bestFit="1" customWidth="1"/>
    <col min="12555" max="12555" width="17.6640625" style="2" bestFit="1" customWidth="1"/>
    <col min="12556" max="12556" width="11.33203125" style="2" bestFit="1" customWidth="1"/>
    <col min="12557" max="12557" width="8" style="2" bestFit="1" customWidth="1"/>
    <col min="12558" max="12571" width="8.88671875" style="2" customWidth="1"/>
    <col min="12572" max="12800" width="8.88671875" style="2"/>
    <col min="12801" max="12801" width="10.44140625" style="2" bestFit="1" customWidth="1"/>
    <col min="12802" max="12802" width="14.6640625" style="2" customWidth="1"/>
    <col min="12803" max="12803" width="11" style="2" bestFit="1" customWidth="1"/>
    <col min="12804" max="12804" width="13.33203125" style="2" bestFit="1" customWidth="1"/>
    <col min="12805" max="12805" width="10.6640625" style="2" customWidth="1"/>
    <col min="12806" max="12806" width="13.109375" style="2" bestFit="1" customWidth="1"/>
    <col min="12807" max="12807" width="9.33203125" style="2" customWidth="1"/>
    <col min="12808" max="12808" width="10" style="2" customWidth="1"/>
    <col min="12809" max="12809" width="12.88671875" style="2" bestFit="1" customWidth="1"/>
    <col min="12810" max="12810" width="19.88671875" style="2" bestFit="1" customWidth="1"/>
    <col min="12811" max="12811" width="17.6640625" style="2" bestFit="1" customWidth="1"/>
    <col min="12812" max="12812" width="11.33203125" style="2" bestFit="1" customWidth="1"/>
    <col min="12813" max="12813" width="8" style="2" bestFit="1" customWidth="1"/>
    <col min="12814" max="12827" width="8.88671875" style="2" customWidth="1"/>
    <col min="12828" max="13056" width="8.88671875" style="2"/>
    <col min="13057" max="13057" width="10.44140625" style="2" bestFit="1" customWidth="1"/>
    <col min="13058" max="13058" width="14.6640625" style="2" customWidth="1"/>
    <col min="13059" max="13059" width="11" style="2" bestFit="1" customWidth="1"/>
    <col min="13060" max="13060" width="13.33203125" style="2" bestFit="1" customWidth="1"/>
    <col min="13061" max="13061" width="10.6640625" style="2" customWidth="1"/>
    <col min="13062" max="13062" width="13.109375" style="2" bestFit="1" customWidth="1"/>
    <col min="13063" max="13063" width="9.33203125" style="2" customWidth="1"/>
    <col min="13064" max="13064" width="10" style="2" customWidth="1"/>
    <col min="13065" max="13065" width="12.88671875" style="2" bestFit="1" customWidth="1"/>
    <col min="13066" max="13066" width="19.88671875" style="2" bestFit="1" customWidth="1"/>
    <col min="13067" max="13067" width="17.6640625" style="2" bestFit="1" customWidth="1"/>
    <col min="13068" max="13068" width="11.33203125" style="2" bestFit="1" customWidth="1"/>
    <col min="13069" max="13069" width="8" style="2" bestFit="1" customWidth="1"/>
    <col min="13070" max="13083" width="8.88671875" style="2" customWidth="1"/>
    <col min="13084" max="13312" width="8.88671875" style="2"/>
    <col min="13313" max="13313" width="10.44140625" style="2" bestFit="1" customWidth="1"/>
    <col min="13314" max="13314" width="14.6640625" style="2" customWidth="1"/>
    <col min="13315" max="13315" width="11" style="2" bestFit="1" customWidth="1"/>
    <col min="13316" max="13316" width="13.33203125" style="2" bestFit="1" customWidth="1"/>
    <col min="13317" max="13317" width="10.6640625" style="2" customWidth="1"/>
    <col min="13318" max="13318" width="13.109375" style="2" bestFit="1" customWidth="1"/>
    <col min="13319" max="13319" width="9.33203125" style="2" customWidth="1"/>
    <col min="13320" max="13320" width="10" style="2" customWidth="1"/>
    <col min="13321" max="13321" width="12.88671875" style="2" bestFit="1" customWidth="1"/>
    <col min="13322" max="13322" width="19.88671875" style="2" bestFit="1" customWidth="1"/>
    <col min="13323" max="13323" width="17.6640625" style="2" bestFit="1" customWidth="1"/>
    <col min="13324" max="13324" width="11.33203125" style="2" bestFit="1" customWidth="1"/>
    <col min="13325" max="13325" width="8" style="2" bestFit="1" customWidth="1"/>
    <col min="13326" max="13339" width="8.88671875" style="2" customWidth="1"/>
    <col min="13340" max="13568" width="8.88671875" style="2"/>
    <col min="13569" max="13569" width="10.44140625" style="2" bestFit="1" customWidth="1"/>
    <col min="13570" max="13570" width="14.6640625" style="2" customWidth="1"/>
    <col min="13571" max="13571" width="11" style="2" bestFit="1" customWidth="1"/>
    <col min="13572" max="13572" width="13.33203125" style="2" bestFit="1" customWidth="1"/>
    <col min="13573" max="13573" width="10.6640625" style="2" customWidth="1"/>
    <col min="13574" max="13574" width="13.109375" style="2" bestFit="1" customWidth="1"/>
    <col min="13575" max="13575" width="9.33203125" style="2" customWidth="1"/>
    <col min="13576" max="13576" width="10" style="2" customWidth="1"/>
    <col min="13577" max="13577" width="12.88671875" style="2" bestFit="1" customWidth="1"/>
    <col min="13578" max="13578" width="19.88671875" style="2" bestFit="1" customWidth="1"/>
    <col min="13579" max="13579" width="17.6640625" style="2" bestFit="1" customWidth="1"/>
    <col min="13580" max="13580" width="11.33203125" style="2" bestFit="1" customWidth="1"/>
    <col min="13581" max="13581" width="8" style="2" bestFit="1" customWidth="1"/>
    <col min="13582" max="13595" width="8.88671875" style="2" customWidth="1"/>
    <col min="13596" max="13824" width="8.88671875" style="2"/>
    <col min="13825" max="13825" width="10.44140625" style="2" bestFit="1" customWidth="1"/>
    <col min="13826" max="13826" width="14.6640625" style="2" customWidth="1"/>
    <col min="13827" max="13827" width="11" style="2" bestFit="1" customWidth="1"/>
    <col min="13828" max="13828" width="13.33203125" style="2" bestFit="1" customWidth="1"/>
    <col min="13829" max="13829" width="10.6640625" style="2" customWidth="1"/>
    <col min="13830" max="13830" width="13.109375" style="2" bestFit="1" customWidth="1"/>
    <col min="13831" max="13831" width="9.33203125" style="2" customWidth="1"/>
    <col min="13832" max="13832" width="10" style="2" customWidth="1"/>
    <col min="13833" max="13833" width="12.88671875" style="2" bestFit="1" customWidth="1"/>
    <col min="13834" max="13834" width="19.88671875" style="2" bestFit="1" customWidth="1"/>
    <col min="13835" max="13835" width="17.6640625" style="2" bestFit="1" customWidth="1"/>
    <col min="13836" max="13836" width="11.33203125" style="2" bestFit="1" customWidth="1"/>
    <col min="13837" max="13837" width="8" style="2" bestFit="1" customWidth="1"/>
    <col min="13838" max="13851" width="8.88671875" style="2" customWidth="1"/>
    <col min="13852" max="14080" width="8.88671875" style="2"/>
    <col min="14081" max="14081" width="10.44140625" style="2" bestFit="1" customWidth="1"/>
    <col min="14082" max="14082" width="14.6640625" style="2" customWidth="1"/>
    <col min="14083" max="14083" width="11" style="2" bestFit="1" customWidth="1"/>
    <col min="14084" max="14084" width="13.33203125" style="2" bestFit="1" customWidth="1"/>
    <col min="14085" max="14085" width="10.6640625" style="2" customWidth="1"/>
    <col min="14086" max="14086" width="13.109375" style="2" bestFit="1" customWidth="1"/>
    <col min="14087" max="14087" width="9.33203125" style="2" customWidth="1"/>
    <col min="14088" max="14088" width="10" style="2" customWidth="1"/>
    <col min="14089" max="14089" width="12.88671875" style="2" bestFit="1" customWidth="1"/>
    <col min="14090" max="14090" width="19.88671875" style="2" bestFit="1" customWidth="1"/>
    <col min="14091" max="14091" width="17.6640625" style="2" bestFit="1" customWidth="1"/>
    <col min="14092" max="14092" width="11.33203125" style="2" bestFit="1" customWidth="1"/>
    <col min="14093" max="14093" width="8" style="2" bestFit="1" customWidth="1"/>
    <col min="14094" max="14107" width="8.88671875" style="2" customWidth="1"/>
    <col min="14108" max="14336" width="8.88671875" style="2"/>
    <col min="14337" max="14337" width="10.44140625" style="2" bestFit="1" customWidth="1"/>
    <col min="14338" max="14338" width="14.6640625" style="2" customWidth="1"/>
    <col min="14339" max="14339" width="11" style="2" bestFit="1" customWidth="1"/>
    <col min="14340" max="14340" width="13.33203125" style="2" bestFit="1" customWidth="1"/>
    <col min="14341" max="14341" width="10.6640625" style="2" customWidth="1"/>
    <col min="14342" max="14342" width="13.109375" style="2" bestFit="1" customWidth="1"/>
    <col min="14343" max="14343" width="9.33203125" style="2" customWidth="1"/>
    <col min="14344" max="14344" width="10" style="2" customWidth="1"/>
    <col min="14345" max="14345" width="12.88671875" style="2" bestFit="1" customWidth="1"/>
    <col min="14346" max="14346" width="19.88671875" style="2" bestFit="1" customWidth="1"/>
    <col min="14347" max="14347" width="17.6640625" style="2" bestFit="1" customWidth="1"/>
    <col min="14348" max="14348" width="11.33203125" style="2" bestFit="1" customWidth="1"/>
    <col min="14349" max="14349" width="8" style="2" bestFit="1" customWidth="1"/>
    <col min="14350" max="14363" width="8.88671875" style="2" customWidth="1"/>
    <col min="14364" max="14592" width="8.88671875" style="2"/>
    <col min="14593" max="14593" width="10.44140625" style="2" bestFit="1" customWidth="1"/>
    <col min="14594" max="14594" width="14.6640625" style="2" customWidth="1"/>
    <col min="14595" max="14595" width="11" style="2" bestFit="1" customWidth="1"/>
    <col min="14596" max="14596" width="13.33203125" style="2" bestFit="1" customWidth="1"/>
    <col min="14597" max="14597" width="10.6640625" style="2" customWidth="1"/>
    <col min="14598" max="14598" width="13.109375" style="2" bestFit="1" customWidth="1"/>
    <col min="14599" max="14599" width="9.33203125" style="2" customWidth="1"/>
    <col min="14600" max="14600" width="10" style="2" customWidth="1"/>
    <col min="14601" max="14601" width="12.88671875" style="2" bestFit="1" customWidth="1"/>
    <col min="14602" max="14602" width="19.88671875" style="2" bestFit="1" customWidth="1"/>
    <col min="14603" max="14603" width="17.6640625" style="2" bestFit="1" customWidth="1"/>
    <col min="14604" max="14604" width="11.33203125" style="2" bestFit="1" customWidth="1"/>
    <col min="14605" max="14605" width="8" style="2" bestFit="1" customWidth="1"/>
    <col min="14606" max="14619" width="8.88671875" style="2" customWidth="1"/>
    <col min="14620" max="14848" width="8.88671875" style="2"/>
    <col min="14849" max="14849" width="10.44140625" style="2" bestFit="1" customWidth="1"/>
    <col min="14850" max="14850" width="14.6640625" style="2" customWidth="1"/>
    <col min="14851" max="14851" width="11" style="2" bestFit="1" customWidth="1"/>
    <col min="14852" max="14852" width="13.33203125" style="2" bestFit="1" customWidth="1"/>
    <col min="14853" max="14853" width="10.6640625" style="2" customWidth="1"/>
    <col min="14854" max="14854" width="13.109375" style="2" bestFit="1" customWidth="1"/>
    <col min="14855" max="14855" width="9.33203125" style="2" customWidth="1"/>
    <col min="14856" max="14856" width="10" style="2" customWidth="1"/>
    <col min="14857" max="14857" width="12.88671875" style="2" bestFit="1" customWidth="1"/>
    <col min="14858" max="14858" width="19.88671875" style="2" bestFit="1" customWidth="1"/>
    <col min="14859" max="14859" width="17.6640625" style="2" bestFit="1" customWidth="1"/>
    <col min="14860" max="14860" width="11.33203125" style="2" bestFit="1" customWidth="1"/>
    <col min="14861" max="14861" width="8" style="2" bestFit="1" customWidth="1"/>
    <col min="14862" max="14875" width="8.88671875" style="2" customWidth="1"/>
    <col min="14876" max="15104" width="8.88671875" style="2"/>
    <col min="15105" max="15105" width="10.44140625" style="2" bestFit="1" customWidth="1"/>
    <col min="15106" max="15106" width="14.6640625" style="2" customWidth="1"/>
    <col min="15107" max="15107" width="11" style="2" bestFit="1" customWidth="1"/>
    <col min="15108" max="15108" width="13.33203125" style="2" bestFit="1" customWidth="1"/>
    <col min="15109" max="15109" width="10.6640625" style="2" customWidth="1"/>
    <col min="15110" max="15110" width="13.109375" style="2" bestFit="1" customWidth="1"/>
    <col min="15111" max="15111" width="9.33203125" style="2" customWidth="1"/>
    <col min="15112" max="15112" width="10" style="2" customWidth="1"/>
    <col min="15113" max="15113" width="12.88671875" style="2" bestFit="1" customWidth="1"/>
    <col min="15114" max="15114" width="19.88671875" style="2" bestFit="1" customWidth="1"/>
    <col min="15115" max="15115" width="17.6640625" style="2" bestFit="1" customWidth="1"/>
    <col min="15116" max="15116" width="11.33203125" style="2" bestFit="1" customWidth="1"/>
    <col min="15117" max="15117" width="8" style="2" bestFit="1" customWidth="1"/>
    <col min="15118" max="15131" width="8.88671875" style="2" customWidth="1"/>
    <col min="15132" max="15360" width="8.88671875" style="2"/>
    <col min="15361" max="15361" width="10.44140625" style="2" bestFit="1" customWidth="1"/>
    <col min="15362" max="15362" width="14.6640625" style="2" customWidth="1"/>
    <col min="15363" max="15363" width="11" style="2" bestFit="1" customWidth="1"/>
    <col min="15364" max="15364" width="13.33203125" style="2" bestFit="1" customWidth="1"/>
    <col min="15365" max="15365" width="10.6640625" style="2" customWidth="1"/>
    <col min="15366" max="15366" width="13.109375" style="2" bestFit="1" customWidth="1"/>
    <col min="15367" max="15367" width="9.33203125" style="2" customWidth="1"/>
    <col min="15368" max="15368" width="10" style="2" customWidth="1"/>
    <col min="15369" max="15369" width="12.88671875" style="2" bestFit="1" customWidth="1"/>
    <col min="15370" max="15370" width="19.88671875" style="2" bestFit="1" customWidth="1"/>
    <col min="15371" max="15371" width="17.6640625" style="2" bestFit="1" customWidth="1"/>
    <col min="15372" max="15372" width="11.33203125" style="2" bestFit="1" customWidth="1"/>
    <col min="15373" max="15373" width="8" style="2" bestFit="1" customWidth="1"/>
    <col min="15374" max="15387" width="8.88671875" style="2" customWidth="1"/>
    <col min="15388" max="15616" width="8.88671875" style="2"/>
    <col min="15617" max="15617" width="10.44140625" style="2" bestFit="1" customWidth="1"/>
    <col min="15618" max="15618" width="14.6640625" style="2" customWidth="1"/>
    <col min="15619" max="15619" width="11" style="2" bestFit="1" customWidth="1"/>
    <col min="15620" max="15620" width="13.33203125" style="2" bestFit="1" customWidth="1"/>
    <col min="15621" max="15621" width="10.6640625" style="2" customWidth="1"/>
    <col min="15622" max="15622" width="13.109375" style="2" bestFit="1" customWidth="1"/>
    <col min="15623" max="15623" width="9.33203125" style="2" customWidth="1"/>
    <col min="15624" max="15624" width="10" style="2" customWidth="1"/>
    <col min="15625" max="15625" width="12.88671875" style="2" bestFit="1" customWidth="1"/>
    <col min="15626" max="15626" width="19.88671875" style="2" bestFit="1" customWidth="1"/>
    <col min="15627" max="15627" width="17.6640625" style="2" bestFit="1" customWidth="1"/>
    <col min="15628" max="15628" width="11.33203125" style="2" bestFit="1" customWidth="1"/>
    <col min="15629" max="15629" width="8" style="2" bestFit="1" customWidth="1"/>
    <col min="15630" max="15643" width="8.88671875" style="2" customWidth="1"/>
    <col min="15644" max="15872" width="8.88671875" style="2"/>
    <col min="15873" max="15873" width="10.44140625" style="2" bestFit="1" customWidth="1"/>
    <col min="15874" max="15874" width="14.6640625" style="2" customWidth="1"/>
    <col min="15875" max="15875" width="11" style="2" bestFit="1" customWidth="1"/>
    <col min="15876" max="15876" width="13.33203125" style="2" bestFit="1" customWidth="1"/>
    <col min="15877" max="15877" width="10.6640625" style="2" customWidth="1"/>
    <col min="15878" max="15878" width="13.109375" style="2" bestFit="1" customWidth="1"/>
    <col min="15879" max="15879" width="9.33203125" style="2" customWidth="1"/>
    <col min="15880" max="15880" width="10" style="2" customWidth="1"/>
    <col min="15881" max="15881" width="12.88671875" style="2" bestFit="1" customWidth="1"/>
    <col min="15882" max="15882" width="19.88671875" style="2" bestFit="1" customWidth="1"/>
    <col min="15883" max="15883" width="17.6640625" style="2" bestFit="1" customWidth="1"/>
    <col min="15884" max="15884" width="11.33203125" style="2" bestFit="1" customWidth="1"/>
    <col min="15885" max="15885" width="8" style="2" bestFit="1" customWidth="1"/>
    <col min="15886" max="15899" width="8.88671875" style="2" customWidth="1"/>
    <col min="15900" max="16128" width="8.88671875" style="2"/>
    <col min="16129" max="16129" width="10.44140625" style="2" bestFit="1" customWidth="1"/>
    <col min="16130" max="16130" width="14.6640625" style="2" customWidth="1"/>
    <col min="16131" max="16131" width="11" style="2" bestFit="1" customWidth="1"/>
    <col min="16132" max="16132" width="13.33203125" style="2" bestFit="1" customWidth="1"/>
    <col min="16133" max="16133" width="10.6640625" style="2" customWidth="1"/>
    <col min="16134" max="16134" width="13.109375" style="2" bestFit="1" customWidth="1"/>
    <col min="16135" max="16135" width="9.33203125" style="2" customWidth="1"/>
    <col min="16136" max="16136" width="10" style="2" customWidth="1"/>
    <col min="16137" max="16137" width="12.88671875" style="2" bestFit="1" customWidth="1"/>
    <col min="16138" max="16138" width="19.88671875" style="2" bestFit="1" customWidth="1"/>
    <col min="16139" max="16139" width="17.6640625" style="2" bestFit="1" customWidth="1"/>
    <col min="16140" max="16140" width="11.33203125" style="2" bestFit="1" customWidth="1"/>
    <col min="16141" max="16141" width="8" style="2" bestFit="1" customWidth="1"/>
    <col min="16142" max="16155" width="8.88671875" style="2" customWidth="1"/>
    <col min="16156" max="16384" width="8.88671875" style="2"/>
  </cols>
  <sheetData>
    <row r="1" spans="1:9" x14ac:dyDescent="0.2">
      <c r="B1" s="2" t="s">
        <v>0</v>
      </c>
    </row>
    <row r="2" spans="1:9" ht="13.15" x14ac:dyDescent="0.25">
      <c r="B2" s="3" t="s">
        <v>1</v>
      </c>
      <c r="E2" s="4" t="s">
        <v>2</v>
      </c>
      <c r="F2" s="35" t="s">
        <v>0</v>
      </c>
    </row>
    <row r="3" spans="1:9" x14ac:dyDescent="0.2">
      <c r="B3" s="3" t="s">
        <v>3</v>
      </c>
    </row>
    <row r="7" spans="1:9" ht="25.05" x14ac:dyDescent="0.2">
      <c r="A7" s="2"/>
      <c r="E7" s="37" t="s">
        <v>33</v>
      </c>
      <c r="F7" s="38" t="s">
        <v>34</v>
      </c>
      <c r="G7" s="39" t="s">
        <v>35</v>
      </c>
    </row>
    <row r="8" spans="1:9" ht="13.15" x14ac:dyDescent="0.25">
      <c r="A8" s="2"/>
      <c r="B8" s="5" t="s">
        <v>43</v>
      </c>
      <c r="D8" s="45" t="s">
        <v>44</v>
      </c>
      <c r="E8" s="40">
        <v>0</v>
      </c>
      <c r="F8" s="69"/>
      <c r="G8" s="70"/>
      <c r="H8" s="36" t="s">
        <v>30</v>
      </c>
      <c r="I8" s="33" t="e">
        <f>SLOPE(G8:G11,E8:E11)</f>
        <v>#DIV/0!</v>
      </c>
    </row>
    <row r="9" spans="1:9" x14ac:dyDescent="0.2">
      <c r="A9" s="2"/>
      <c r="D9" s="45" t="s">
        <v>45</v>
      </c>
      <c r="E9" s="40">
        <v>-1</v>
      </c>
      <c r="F9" s="69"/>
      <c r="G9" s="70"/>
      <c r="H9" s="36" t="s">
        <v>31</v>
      </c>
      <c r="I9" s="33" t="e">
        <f>INTERCEPT(G8:G11,E8:E11)</f>
        <v>#DIV/0!</v>
      </c>
    </row>
    <row r="10" spans="1:9" x14ac:dyDescent="0.2">
      <c r="A10" s="2"/>
      <c r="D10" s="45" t="s">
        <v>46</v>
      </c>
      <c r="E10" s="40">
        <v>-2</v>
      </c>
      <c r="F10" s="69"/>
      <c r="G10" s="70"/>
      <c r="H10" s="36" t="s">
        <v>32</v>
      </c>
      <c r="I10" s="34" t="e">
        <f>RSQ(G8:G11,E8:E11)</f>
        <v>#DIV/0!</v>
      </c>
    </row>
    <row r="11" spans="1:9" x14ac:dyDescent="0.2">
      <c r="A11" s="2"/>
      <c r="D11" s="45" t="s">
        <v>47</v>
      </c>
      <c r="E11" s="40">
        <v>-3</v>
      </c>
      <c r="F11" s="69"/>
      <c r="G11" s="70"/>
    </row>
    <row r="14" spans="1:9" x14ac:dyDescent="0.2">
      <c r="F14" s="7" t="e">
        <f>IF(I8&lt;-3.6,"SLOPE TOO HIGH!!!",IF(I8&gt;-3.1,"SLOPE TOO LOW!!!",""))</f>
        <v>#DIV/0!</v>
      </c>
    </row>
    <row r="15" spans="1:9" x14ac:dyDescent="0.2">
      <c r="F15" s="7" t="e">
        <f>IF(I10&lt;F17,"RSQ TOO LOW!!!","")</f>
        <v>#DIV/0!</v>
      </c>
    </row>
    <row r="17" spans="1:12" x14ac:dyDescent="0.2">
      <c r="E17" s="2" t="s">
        <v>41</v>
      </c>
      <c r="F17" s="55">
        <v>0.98</v>
      </c>
    </row>
    <row r="26" spans="1:12" ht="25.05" x14ac:dyDescent="0.2">
      <c r="A26" s="2"/>
      <c r="D26" s="8"/>
      <c r="E26" s="41" t="s">
        <v>36</v>
      </c>
      <c r="F26" s="41" t="s">
        <v>37</v>
      </c>
      <c r="G26" s="41" t="s">
        <v>38</v>
      </c>
      <c r="H26" s="41" t="s">
        <v>39</v>
      </c>
      <c r="I26" s="9" t="s">
        <v>4</v>
      </c>
      <c r="J26" s="11" t="s">
        <v>5</v>
      </c>
    </row>
    <row r="27" spans="1:12" ht="13.15" x14ac:dyDescent="0.25">
      <c r="A27" s="2"/>
      <c r="D27" s="58" t="s">
        <v>6</v>
      </c>
      <c r="E27" s="71"/>
      <c r="F27" s="72"/>
      <c r="G27" s="59" t="e">
        <f t="shared" ref="G27:G37" si="0">((F27-F$8)/I$8)</f>
        <v>#DIV/0!</v>
      </c>
      <c r="H27" s="60" t="e">
        <f>((10^(G27))*100)</f>
        <v>#DIV/0!</v>
      </c>
      <c r="I27" s="61"/>
      <c r="J27" s="62" t="str">
        <f>IF(F$2="-","",IF(F$2="Undiluted",((H27/0.5)*I27),((H27/0.5)*I27)*10))</f>
        <v/>
      </c>
      <c r="K27" s="14" t="str">
        <f>IF(E27="","",IF(J27&lt;1,"FAIL!!",""))</f>
        <v/>
      </c>
      <c r="L27" s="14"/>
    </row>
    <row r="28" spans="1:12" ht="13.15" x14ac:dyDescent="0.25">
      <c r="A28" s="2"/>
      <c r="D28" s="58" t="s">
        <v>7</v>
      </c>
      <c r="E28" s="71"/>
      <c r="F28" s="69"/>
      <c r="G28" s="59" t="e">
        <f t="shared" si="0"/>
        <v>#DIV/0!</v>
      </c>
      <c r="H28" s="60" t="e">
        <f t="shared" ref="H28:H37" si="1">((10^(G28))*100)</f>
        <v>#DIV/0!</v>
      </c>
      <c r="I28" s="61"/>
      <c r="J28" s="62" t="str">
        <f t="shared" ref="J28:J37" si="2">IF(F$2="-","",IF(F$2="Undiluted",((H28/0.5)*I28),((H28/0.5)*I28)*10))</f>
        <v/>
      </c>
      <c r="K28" s="14" t="str">
        <f t="shared" ref="K28:K37" si="3">IF(E28="","",IF(J28&lt;1,"FAIL!!",""))</f>
        <v/>
      </c>
      <c r="L28" s="14"/>
    </row>
    <row r="29" spans="1:12" ht="13.15" x14ac:dyDescent="0.25">
      <c r="A29" s="2"/>
      <c r="D29" s="58" t="s">
        <v>8</v>
      </c>
      <c r="E29" s="71"/>
      <c r="F29" s="69"/>
      <c r="G29" s="59" t="e">
        <f t="shared" si="0"/>
        <v>#DIV/0!</v>
      </c>
      <c r="H29" s="60" t="e">
        <f t="shared" si="1"/>
        <v>#DIV/0!</v>
      </c>
      <c r="I29" s="61"/>
      <c r="J29" s="62" t="str">
        <f t="shared" si="2"/>
        <v/>
      </c>
      <c r="K29" s="14" t="str">
        <f t="shared" si="3"/>
        <v/>
      </c>
      <c r="L29" s="14"/>
    </row>
    <row r="30" spans="1:12" ht="13.15" x14ac:dyDescent="0.25">
      <c r="A30" s="2"/>
      <c r="D30" s="58" t="s">
        <v>9</v>
      </c>
      <c r="E30" s="71"/>
      <c r="F30" s="69"/>
      <c r="G30" s="59" t="e">
        <f t="shared" si="0"/>
        <v>#DIV/0!</v>
      </c>
      <c r="H30" s="60" t="e">
        <f t="shared" si="1"/>
        <v>#DIV/0!</v>
      </c>
      <c r="I30" s="61"/>
      <c r="J30" s="62" t="str">
        <f t="shared" si="2"/>
        <v/>
      </c>
      <c r="K30" s="14" t="str">
        <f t="shared" si="3"/>
        <v/>
      </c>
      <c r="L30" s="14"/>
    </row>
    <row r="31" spans="1:12" ht="13.15" x14ac:dyDescent="0.25">
      <c r="A31" s="2"/>
      <c r="D31" s="58" t="s">
        <v>10</v>
      </c>
      <c r="E31" s="71"/>
      <c r="F31" s="69"/>
      <c r="G31" s="59" t="e">
        <f t="shared" si="0"/>
        <v>#DIV/0!</v>
      </c>
      <c r="H31" s="60" t="e">
        <f t="shared" si="1"/>
        <v>#DIV/0!</v>
      </c>
      <c r="I31" s="61"/>
      <c r="J31" s="62" t="str">
        <f t="shared" si="2"/>
        <v/>
      </c>
      <c r="K31" s="14" t="str">
        <f t="shared" si="3"/>
        <v/>
      </c>
      <c r="L31" s="14"/>
    </row>
    <row r="32" spans="1:12" ht="13.15" x14ac:dyDescent="0.25">
      <c r="A32" s="2"/>
      <c r="D32" s="58" t="s">
        <v>11</v>
      </c>
      <c r="E32" s="71"/>
      <c r="F32" s="69"/>
      <c r="G32" s="59" t="e">
        <f t="shared" si="0"/>
        <v>#DIV/0!</v>
      </c>
      <c r="H32" s="60" t="e">
        <f t="shared" si="1"/>
        <v>#DIV/0!</v>
      </c>
      <c r="I32" s="61"/>
      <c r="J32" s="62" t="str">
        <f t="shared" si="2"/>
        <v/>
      </c>
      <c r="K32" s="14" t="str">
        <f t="shared" si="3"/>
        <v/>
      </c>
      <c r="L32" s="14"/>
    </row>
    <row r="33" spans="1:12" ht="13.15" x14ac:dyDescent="0.25">
      <c r="A33" s="2"/>
      <c r="D33" s="58" t="s">
        <v>12</v>
      </c>
      <c r="E33" s="71"/>
      <c r="F33" s="69"/>
      <c r="G33" s="59" t="e">
        <f t="shared" si="0"/>
        <v>#DIV/0!</v>
      </c>
      <c r="H33" s="60" t="e">
        <f t="shared" si="1"/>
        <v>#DIV/0!</v>
      </c>
      <c r="I33" s="61"/>
      <c r="J33" s="62" t="str">
        <f t="shared" si="2"/>
        <v/>
      </c>
      <c r="K33" s="14" t="str">
        <f t="shared" si="3"/>
        <v/>
      </c>
      <c r="L33" s="14"/>
    </row>
    <row r="34" spans="1:12" ht="13.15" x14ac:dyDescent="0.25">
      <c r="A34" s="2"/>
      <c r="D34" s="58" t="s">
        <v>13</v>
      </c>
      <c r="E34" s="71"/>
      <c r="F34" s="69"/>
      <c r="G34" s="59" t="e">
        <f t="shared" si="0"/>
        <v>#DIV/0!</v>
      </c>
      <c r="H34" s="60" t="e">
        <f t="shared" si="1"/>
        <v>#DIV/0!</v>
      </c>
      <c r="I34" s="61"/>
      <c r="J34" s="62" t="str">
        <f t="shared" si="2"/>
        <v/>
      </c>
      <c r="K34" s="14" t="str">
        <f t="shared" si="3"/>
        <v/>
      </c>
      <c r="L34" s="14"/>
    </row>
    <row r="35" spans="1:12" ht="13.15" x14ac:dyDescent="0.25">
      <c r="A35" s="2"/>
      <c r="D35" s="58" t="s">
        <v>14</v>
      </c>
      <c r="E35" s="71"/>
      <c r="F35" s="69"/>
      <c r="G35" s="59" t="e">
        <f t="shared" si="0"/>
        <v>#DIV/0!</v>
      </c>
      <c r="H35" s="60" t="e">
        <f t="shared" si="1"/>
        <v>#DIV/0!</v>
      </c>
      <c r="I35" s="61"/>
      <c r="J35" s="62" t="str">
        <f t="shared" si="2"/>
        <v/>
      </c>
      <c r="K35" s="14" t="str">
        <f t="shared" si="3"/>
        <v/>
      </c>
      <c r="L35" s="14"/>
    </row>
    <row r="36" spans="1:12" ht="13.15" x14ac:dyDescent="0.25">
      <c r="A36" s="2"/>
      <c r="D36" s="58" t="s">
        <v>15</v>
      </c>
      <c r="E36" s="71"/>
      <c r="F36" s="69"/>
      <c r="G36" s="59" t="e">
        <f t="shared" si="0"/>
        <v>#DIV/0!</v>
      </c>
      <c r="H36" s="60" t="e">
        <f t="shared" si="1"/>
        <v>#DIV/0!</v>
      </c>
      <c r="I36" s="61"/>
      <c r="J36" s="62" t="str">
        <f t="shared" si="2"/>
        <v/>
      </c>
      <c r="K36" s="14" t="str">
        <f t="shared" si="3"/>
        <v/>
      </c>
      <c r="L36" s="14"/>
    </row>
    <row r="37" spans="1:12" ht="13.15" x14ac:dyDescent="0.25">
      <c r="A37" s="2"/>
      <c r="D37" s="73" t="s">
        <v>16</v>
      </c>
      <c r="E37" s="74"/>
      <c r="F37" s="75"/>
      <c r="G37" s="63" t="e">
        <f t="shared" si="0"/>
        <v>#DIV/0!</v>
      </c>
      <c r="H37" s="64" t="e">
        <f t="shared" si="1"/>
        <v>#DIV/0!</v>
      </c>
      <c r="I37" s="61"/>
      <c r="J37" s="62" t="str">
        <f t="shared" si="2"/>
        <v/>
      </c>
      <c r="K37" s="14" t="str">
        <f t="shared" si="3"/>
        <v/>
      </c>
      <c r="L37" s="14"/>
    </row>
    <row r="41" spans="1:12" ht="13.15" x14ac:dyDescent="0.25">
      <c r="A41" s="2"/>
      <c r="D41" s="5"/>
    </row>
    <row r="42" spans="1:12" ht="25.05" x14ac:dyDescent="0.2">
      <c r="A42" s="2"/>
      <c r="E42" s="44" t="s">
        <v>40</v>
      </c>
      <c r="F42" s="38" t="s">
        <v>34</v>
      </c>
      <c r="G42" s="39" t="s">
        <v>35</v>
      </c>
    </row>
    <row r="43" spans="1:12" ht="13.15" x14ac:dyDescent="0.25">
      <c r="A43" s="2"/>
      <c r="B43" s="5" t="s">
        <v>42</v>
      </c>
      <c r="D43" s="42" t="s">
        <v>17</v>
      </c>
      <c r="E43" s="65">
        <f>LOG(F59)</f>
        <v>5</v>
      </c>
      <c r="F43" s="72"/>
      <c r="G43" s="76"/>
      <c r="H43" s="36" t="s">
        <v>30</v>
      </c>
      <c r="I43" s="34" t="e">
        <f>SLOPE(G43:G52,E43:E52)</f>
        <v>#DIV/0!</v>
      </c>
    </row>
    <row r="44" spans="1:12" x14ac:dyDescent="0.2">
      <c r="A44" s="2"/>
      <c r="D44" s="43" t="s">
        <v>17</v>
      </c>
      <c r="E44" s="66">
        <f>LOG(F59)</f>
        <v>5</v>
      </c>
      <c r="F44" s="75"/>
      <c r="G44" s="77"/>
      <c r="H44" s="36" t="s">
        <v>31</v>
      </c>
      <c r="I44" s="34" t="e">
        <f>INTERCEPT(G43:G52,E43:E52)</f>
        <v>#DIV/0!</v>
      </c>
    </row>
    <row r="45" spans="1:12" x14ac:dyDescent="0.2">
      <c r="A45" s="2"/>
      <c r="D45" s="42" t="s">
        <v>18</v>
      </c>
      <c r="E45" s="65">
        <f>E43-1</f>
        <v>4</v>
      </c>
      <c r="F45" s="72"/>
      <c r="G45" s="76"/>
      <c r="H45" s="36" t="s">
        <v>32</v>
      </c>
      <c r="I45" s="34" t="e">
        <f>RSQ(G43:G52,E43:E52)</f>
        <v>#DIV/0!</v>
      </c>
    </row>
    <row r="46" spans="1:12" x14ac:dyDescent="0.2">
      <c r="A46" s="2"/>
      <c r="D46" s="43" t="s">
        <v>18</v>
      </c>
      <c r="E46" s="66">
        <f t="shared" ref="E46:E52" si="4">E44-1</f>
        <v>4</v>
      </c>
      <c r="F46" s="75"/>
      <c r="G46" s="77"/>
    </row>
    <row r="47" spans="1:12" x14ac:dyDescent="0.2">
      <c r="A47" s="2"/>
      <c r="D47" s="42" t="s">
        <v>19</v>
      </c>
      <c r="E47" s="65">
        <f t="shared" si="4"/>
        <v>3</v>
      </c>
      <c r="F47" s="72"/>
      <c r="G47" s="76"/>
    </row>
    <row r="48" spans="1:12" x14ac:dyDescent="0.2">
      <c r="A48" s="2"/>
      <c r="D48" s="43" t="s">
        <v>19</v>
      </c>
      <c r="E48" s="66">
        <f t="shared" si="4"/>
        <v>3</v>
      </c>
      <c r="F48" s="75"/>
      <c r="G48" s="77"/>
    </row>
    <row r="49" spans="1:12" x14ac:dyDescent="0.2">
      <c r="A49" s="2"/>
      <c r="D49" s="42" t="s">
        <v>20</v>
      </c>
      <c r="E49" s="65">
        <f t="shared" si="4"/>
        <v>2</v>
      </c>
      <c r="F49" s="72"/>
      <c r="G49" s="76"/>
    </row>
    <row r="50" spans="1:12" x14ac:dyDescent="0.2">
      <c r="A50" s="2"/>
      <c r="D50" s="43" t="s">
        <v>20</v>
      </c>
      <c r="E50" s="66">
        <f t="shared" si="4"/>
        <v>2</v>
      </c>
      <c r="F50" s="75"/>
      <c r="G50" s="77"/>
    </row>
    <row r="51" spans="1:12" x14ac:dyDescent="0.2">
      <c r="A51" s="2"/>
      <c r="D51" s="42" t="s">
        <v>21</v>
      </c>
      <c r="E51" s="65">
        <f t="shared" si="4"/>
        <v>1</v>
      </c>
      <c r="F51" s="72"/>
      <c r="G51" s="76"/>
    </row>
    <row r="52" spans="1:12" x14ac:dyDescent="0.2">
      <c r="A52" s="2"/>
      <c r="D52" s="43" t="s">
        <v>21</v>
      </c>
      <c r="E52" s="66">
        <f t="shared" si="4"/>
        <v>1</v>
      </c>
      <c r="F52" s="75"/>
      <c r="G52" s="77"/>
    </row>
    <row r="54" spans="1:12" x14ac:dyDescent="0.2">
      <c r="F54" s="7" t="e">
        <f>IF(I43&lt;-3.6,"SLOPE TOO HIGH!!!",IF(I43&gt;-3.1,"SLOPE TOO LOW!!!",""))</f>
        <v>#DIV/0!</v>
      </c>
    </row>
    <row r="55" spans="1:12" x14ac:dyDescent="0.2">
      <c r="F55" s="7" t="e">
        <f>IF(I45&lt;F57,"RSQ TOO LOW!!!","")</f>
        <v>#DIV/0!</v>
      </c>
    </row>
    <row r="57" spans="1:12" x14ac:dyDescent="0.2">
      <c r="E57" s="2" t="s">
        <v>41</v>
      </c>
      <c r="F57" s="55">
        <v>0.98</v>
      </c>
    </row>
    <row r="58" spans="1:12" x14ac:dyDescent="0.2">
      <c r="A58" s="2"/>
    </row>
    <row r="59" spans="1:12" x14ac:dyDescent="0.2">
      <c r="E59" s="2" t="s">
        <v>22</v>
      </c>
      <c r="F59" s="55">
        <v>100000</v>
      </c>
    </row>
    <row r="63" spans="1:12" ht="25.7" x14ac:dyDescent="0.25">
      <c r="A63" s="15"/>
      <c r="D63" s="8"/>
      <c r="E63" s="46" t="s">
        <v>36</v>
      </c>
      <c r="F63" s="49" t="s">
        <v>37</v>
      </c>
      <c r="G63" s="41" t="s">
        <v>48</v>
      </c>
      <c r="H63" s="47" t="s">
        <v>23</v>
      </c>
      <c r="I63" s="47" t="s">
        <v>49</v>
      </c>
      <c r="J63" s="47" t="s">
        <v>4</v>
      </c>
      <c r="K63" s="47" t="s">
        <v>24</v>
      </c>
      <c r="L63" s="48" t="s">
        <v>25</v>
      </c>
    </row>
    <row r="64" spans="1:12" x14ac:dyDescent="0.2">
      <c r="A64" s="16"/>
      <c r="C64" s="17"/>
      <c r="D64" s="12" t="s">
        <v>6</v>
      </c>
      <c r="E64" s="47" t="str">
        <f>IF(E$27="","",E$27)</f>
        <v/>
      </c>
      <c r="F64" s="78"/>
      <c r="G64" s="18" t="e">
        <f t="shared" ref="G64:G85" si="5">((F64-$I$44)/$I$43)</f>
        <v>#DIV/0!</v>
      </c>
      <c r="H64" s="18">
        <f t="shared" ref="H64:H85" si="6">IF(F64="",0,10^G64)</f>
        <v>0</v>
      </c>
      <c r="I64" s="19"/>
      <c r="J64" s="10"/>
      <c r="K64" s="18"/>
      <c r="L64" s="20"/>
    </row>
    <row r="65" spans="1:14" ht="13.15" x14ac:dyDescent="0.25">
      <c r="A65" s="15"/>
      <c r="C65" s="21"/>
      <c r="D65" s="22"/>
      <c r="E65" s="67"/>
      <c r="F65" s="79"/>
      <c r="G65" s="13" t="e">
        <f t="shared" si="5"/>
        <v>#DIV/0!</v>
      </c>
      <c r="H65" s="13">
        <f t="shared" si="6"/>
        <v>0</v>
      </c>
      <c r="I65" s="13">
        <f>AVERAGE(H64:H65)</f>
        <v>0</v>
      </c>
      <c r="J65" s="23" t="str">
        <f>IF(I$27="","",I$27)</f>
        <v/>
      </c>
      <c r="K65" s="13">
        <v>2</v>
      </c>
      <c r="L65" s="24" t="str">
        <f>IF(F$2="-","",IF(F$2="Undiluted",((((I65*100)/0.5)*J65)/K65),((((I65*100)/0.5)*J65)/K65)*10))</f>
        <v/>
      </c>
      <c r="M65" s="25"/>
      <c r="N65" s="2" t="str">
        <f>IF(M65="","",((((0.06666666667*100)/0.5)*J65)/K65))</f>
        <v/>
      </c>
    </row>
    <row r="66" spans="1:14" ht="13.15" x14ac:dyDescent="0.25">
      <c r="A66" s="15"/>
      <c r="C66" s="17"/>
      <c r="D66" s="12" t="s">
        <v>7</v>
      </c>
      <c r="E66" s="47" t="str">
        <f>IF(E$28="","",E$28)</f>
        <v/>
      </c>
      <c r="F66" s="78"/>
      <c r="G66" s="18" t="e">
        <f t="shared" si="5"/>
        <v>#DIV/0!</v>
      </c>
      <c r="H66" s="18">
        <f t="shared" si="6"/>
        <v>0</v>
      </c>
      <c r="I66" s="19"/>
      <c r="J66" s="10"/>
      <c r="K66" s="18"/>
      <c r="L66" s="20"/>
    </row>
    <row r="67" spans="1:14" ht="13.15" x14ac:dyDescent="0.25">
      <c r="A67" s="15"/>
      <c r="C67" s="21"/>
      <c r="D67" s="22"/>
      <c r="E67" s="67"/>
      <c r="F67" s="79"/>
      <c r="G67" s="13" t="e">
        <f t="shared" si="5"/>
        <v>#DIV/0!</v>
      </c>
      <c r="H67" s="13">
        <f t="shared" si="6"/>
        <v>0</v>
      </c>
      <c r="I67" s="13">
        <f>AVERAGE(H66:H67)</f>
        <v>0</v>
      </c>
      <c r="J67" s="23" t="str">
        <f>IF(I$28="","",I$28)</f>
        <v/>
      </c>
      <c r="K67" s="13">
        <v>2</v>
      </c>
      <c r="L67" s="24" t="str">
        <f t="shared" ref="L67" si="7">IF(F$2="-","",IF(F$2="Undiluted",((((I67*100)/0.5)*J67)/K67),((((I67*100)/0.5)*J67)/K67)*10))</f>
        <v/>
      </c>
      <c r="M67" s="25"/>
      <c r="N67" s="2" t="str">
        <f>IF(M67="","",((((0.06666666667*100)/0.5)*J67)/K67))</f>
        <v/>
      </c>
    </row>
    <row r="68" spans="1:14" ht="13.15" x14ac:dyDescent="0.25">
      <c r="A68" s="15"/>
      <c r="C68" s="17"/>
      <c r="D68" s="12" t="s">
        <v>8</v>
      </c>
      <c r="E68" s="47" t="str">
        <f>IF(E$29="","",E$29)</f>
        <v/>
      </c>
      <c r="F68" s="78"/>
      <c r="G68" s="18" t="e">
        <f t="shared" si="5"/>
        <v>#DIV/0!</v>
      </c>
      <c r="H68" s="18">
        <f t="shared" si="6"/>
        <v>0</v>
      </c>
      <c r="I68" s="19"/>
      <c r="J68" s="10"/>
      <c r="K68" s="18"/>
      <c r="L68" s="20"/>
    </row>
    <row r="69" spans="1:14" ht="13.15" x14ac:dyDescent="0.25">
      <c r="A69" s="15"/>
      <c r="C69" s="21"/>
      <c r="D69" s="22"/>
      <c r="E69" s="67"/>
      <c r="F69" s="79"/>
      <c r="G69" s="13" t="e">
        <f t="shared" si="5"/>
        <v>#DIV/0!</v>
      </c>
      <c r="H69" s="13">
        <f t="shared" si="6"/>
        <v>0</v>
      </c>
      <c r="I69" s="13">
        <f>AVERAGE(H68:H69)</f>
        <v>0</v>
      </c>
      <c r="J69" s="23" t="str">
        <f>IF(I$29="","",I$29)</f>
        <v/>
      </c>
      <c r="K69" s="13">
        <v>2</v>
      </c>
      <c r="L69" s="24" t="str">
        <f t="shared" ref="L69" si="8">IF(F$2="-","",IF(F$2="Undiluted",((((I69*100)/0.5)*J69)/K69),((((I69*100)/0.5)*J69)/K69)*10))</f>
        <v/>
      </c>
      <c r="M69" s="25"/>
      <c r="N69" s="2" t="str">
        <f>IF(M69="","",((((0.06666666667*100)/0.5)*J69)/K69))</f>
        <v/>
      </c>
    </row>
    <row r="70" spans="1:14" ht="13.15" x14ac:dyDescent="0.25">
      <c r="A70" s="15"/>
      <c r="C70" s="17"/>
      <c r="D70" s="12" t="s">
        <v>9</v>
      </c>
      <c r="E70" s="47" t="str">
        <f>IF(E$30="","",E$30)</f>
        <v/>
      </c>
      <c r="F70" s="78"/>
      <c r="G70" s="18" t="e">
        <f t="shared" si="5"/>
        <v>#DIV/0!</v>
      </c>
      <c r="H70" s="18">
        <f t="shared" si="6"/>
        <v>0</v>
      </c>
      <c r="I70" s="19"/>
      <c r="J70" s="10"/>
      <c r="K70" s="18"/>
      <c r="L70" s="20"/>
    </row>
    <row r="71" spans="1:14" ht="13.15" x14ac:dyDescent="0.25">
      <c r="A71" s="15"/>
      <c r="C71" s="21"/>
      <c r="D71" s="22"/>
      <c r="E71" s="67"/>
      <c r="F71" s="79"/>
      <c r="G71" s="13" t="e">
        <f t="shared" si="5"/>
        <v>#DIV/0!</v>
      </c>
      <c r="H71" s="13">
        <f t="shared" si="6"/>
        <v>0</v>
      </c>
      <c r="I71" s="13">
        <f>AVERAGE(H70:H71)</f>
        <v>0</v>
      </c>
      <c r="J71" s="23" t="str">
        <f>IF(I$30="","",I$30)</f>
        <v/>
      </c>
      <c r="K71" s="13">
        <v>2</v>
      </c>
      <c r="L71" s="24" t="str">
        <f t="shared" ref="L71" si="9">IF(F$2="-","",IF(F$2="Undiluted",((((I71*100)/0.5)*J71)/K71),((((I71*100)/0.5)*J71)/K71)*10))</f>
        <v/>
      </c>
      <c r="M71" s="25"/>
      <c r="N71" s="2" t="str">
        <f>IF(M71="","",((((0.06666666667*100)/0.5)*J71)/K71))</f>
        <v/>
      </c>
    </row>
    <row r="72" spans="1:14" ht="13.15" x14ac:dyDescent="0.25">
      <c r="A72" s="15"/>
      <c r="C72" s="17"/>
      <c r="D72" s="12" t="s">
        <v>10</v>
      </c>
      <c r="E72" s="47" t="str">
        <f>IF(E$31="","",E$31)</f>
        <v/>
      </c>
      <c r="F72" s="78"/>
      <c r="G72" s="18" t="e">
        <f t="shared" si="5"/>
        <v>#DIV/0!</v>
      </c>
      <c r="H72" s="18">
        <f t="shared" si="6"/>
        <v>0</v>
      </c>
      <c r="I72" s="19"/>
      <c r="J72" s="10"/>
      <c r="K72" s="18"/>
      <c r="L72" s="20"/>
    </row>
    <row r="73" spans="1:14" ht="13.15" x14ac:dyDescent="0.25">
      <c r="A73" s="15"/>
      <c r="C73" s="21"/>
      <c r="D73" s="22"/>
      <c r="E73" s="67"/>
      <c r="F73" s="79"/>
      <c r="G73" s="13" t="e">
        <f t="shared" si="5"/>
        <v>#DIV/0!</v>
      </c>
      <c r="H73" s="13">
        <f t="shared" si="6"/>
        <v>0</v>
      </c>
      <c r="I73" s="13">
        <f>AVERAGE(H72:H73)</f>
        <v>0</v>
      </c>
      <c r="J73" s="23" t="str">
        <f>IF(I$31="","",I$31)</f>
        <v/>
      </c>
      <c r="K73" s="13">
        <v>2</v>
      </c>
      <c r="L73" s="24" t="str">
        <f t="shared" ref="L73" si="10">IF(F$2="-","",IF(F$2="Undiluted",((((I73*100)/0.5)*J73)/K73),((((I73*100)/0.5)*J73)/K73)*10))</f>
        <v/>
      </c>
      <c r="M73" s="25"/>
      <c r="N73" s="2" t="str">
        <f>IF(M73="","",((((0.06666666667*100)/0.5)*J73)/K73))</f>
        <v/>
      </c>
    </row>
    <row r="74" spans="1:14" ht="13.15" x14ac:dyDescent="0.25">
      <c r="A74" s="15"/>
      <c r="C74" s="17"/>
      <c r="D74" s="12" t="s">
        <v>11</v>
      </c>
      <c r="E74" s="47" t="str">
        <f>IF(E$32="","",E$32)</f>
        <v/>
      </c>
      <c r="F74" s="78"/>
      <c r="G74" s="18" t="e">
        <f t="shared" si="5"/>
        <v>#DIV/0!</v>
      </c>
      <c r="H74" s="18">
        <f t="shared" si="6"/>
        <v>0</v>
      </c>
      <c r="I74" s="19"/>
      <c r="J74" s="10"/>
      <c r="K74" s="18"/>
      <c r="L74" s="20"/>
    </row>
    <row r="75" spans="1:14" ht="13.15" x14ac:dyDescent="0.25">
      <c r="A75" s="15"/>
      <c r="C75" s="21"/>
      <c r="D75" s="22"/>
      <c r="E75" s="67"/>
      <c r="F75" s="79"/>
      <c r="G75" s="13" t="e">
        <f t="shared" si="5"/>
        <v>#DIV/0!</v>
      </c>
      <c r="H75" s="13">
        <f t="shared" si="6"/>
        <v>0</v>
      </c>
      <c r="I75" s="13">
        <f>AVERAGE(H74:H75)</f>
        <v>0</v>
      </c>
      <c r="J75" s="23" t="str">
        <f>IF(I$32="","",I$32)</f>
        <v/>
      </c>
      <c r="K75" s="13">
        <v>2</v>
      </c>
      <c r="L75" s="24" t="str">
        <f t="shared" ref="L75" si="11">IF(F$2="-","",IF(F$2="Undiluted",((((I75*100)/0.5)*J75)/K75),((((I75*100)/0.5)*J75)/K75)*10))</f>
        <v/>
      </c>
      <c r="M75" s="25"/>
      <c r="N75" s="2" t="str">
        <f>IF(M75="","",((((0.06666666667*100)/0.5)*J75)/K75))</f>
        <v/>
      </c>
    </row>
    <row r="76" spans="1:14" ht="13.15" x14ac:dyDescent="0.25">
      <c r="A76" s="15"/>
      <c r="C76" s="17"/>
      <c r="D76" s="12" t="s">
        <v>12</v>
      </c>
      <c r="E76" s="47" t="str">
        <f>IF(E$33="","",E$33)</f>
        <v/>
      </c>
      <c r="F76" s="78"/>
      <c r="G76" s="18" t="e">
        <f t="shared" si="5"/>
        <v>#DIV/0!</v>
      </c>
      <c r="H76" s="18">
        <f t="shared" si="6"/>
        <v>0</v>
      </c>
      <c r="I76" s="19"/>
      <c r="J76" s="10"/>
      <c r="K76" s="18"/>
      <c r="L76" s="20"/>
    </row>
    <row r="77" spans="1:14" ht="13.15" x14ac:dyDescent="0.25">
      <c r="A77" s="15"/>
      <c r="C77" s="21"/>
      <c r="D77" s="22"/>
      <c r="E77" s="67"/>
      <c r="F77" s="79"/>
      <c r="G77" s="13" t="e">
        <f t="shared" si="5"/>
        <v>#DIV/0!</v>
      </c>
      <c r="H77" s="13">
        <f t="shared" si="6"/>
        <v>0</v>
      </c>
      <c r="I77" s="13">
        <f>AVERAGE(H76:H77)</f>
        <v>0</v>
      </c>
      <c r="J77" s="23" t="str">
        <f>IF(I$33="","",I$33)</f>
        <v/>
      </c>
      <c r="K77" s="13">
        <v>2</v>
      </c>
      <c r="L77" s="24" t="str">
        <f t="shared" ref="L77" si="12">IF(F$2="-","",IF(F$2="Undiluted",((((I77*100)/0.5)*J77)/K77),((((I77*100)/0.5)*J77)/K77)*10))</f>
        <v/>
      </c>
      <c r="M77" s="25"/>
      <c r="N77" s="2" t="str">
        <f>IF(M77="","",((((0.06666666667*100)/0.5)*J77)/K77))</f>
        <v/>
      </c>
    </row>
    <row r="78" spans="1:14" ht="13.15" x14ac:dyDescent="0.25">
      <c r="A78" s="15"/>
      <c r="C78" s="17"/>
      <c r="D78" s="12" t="s">
        <v>13</v>
      </c>
      <c r="E78" s="47" t="str">
        <f>IF(E$34="","",E$34)</f>
        <v/>
      </c>
      <c r="F78" s="78"/>
      <c r="G78" s="18" t="e">
        <f t="shared" si="5"/>
        <v>#DIV/0!</v>
      </c>
      <c r="H78" s="18">
        <f t="shared" si="6"/>
        <v>0</v>
      </c>
      <c r="I78" s="19"/>
      <c r="J78" s="10"/>
      <c r="K78" s="18"/>
      <c r="L78" s="20"/>
    </row>
    <row r="79" spans="1:14" ht="13.15" x14ac:dyDescent="0.25">
      <c r="A79" s="15"/>
      <c r="C79" s="21"/>
      <c r="D79" s="22"/>
      <c r="E79" s="67"/>
      <c r="F79" s="79"/>
      <c r="G79" s="13" t="e">
        <f t="shared" si="5"/>
        <v>#DIV/0!</v>
      </c>
      <c r="H79" s="13">
        <f t="shared" si="6"/>
        <v>0</v>
      </c>
      <c r="I79" s="13">
        <f>AVERAGE(H78:H79)</f>
        <v>0</v>
      </c>
      <c r="J79" s="23" t="str">
        <f>IF(I$34="","",I$34)</f>
        <v/>
      </c>
      <c r="K79" s="13">
        <v>2</v>
      </c>
      <c r="L79" s="24" t="str">
        <f t="shared" ref="L79" si="13">IF(F$2="-","",IF(F$2="Undiluted",((((I79*100)/0.5)*J79)/K79),((((I79*100)/0.5)*J79)/K79)*10))</f>
        <v/>
      </c>
      <c r="M79" s="25"/>
      <c r="N79" s="2" t="str">
        <f>IF(M79="","",((((0.06666666667*100)/0.5)*J79)/K79))</f>
        <v/>
      </c>
    </row>
    <row r="80" spans="1:14" ht="13.15" x14ac:dyDescent="0.25">
      <c r="A80" s="15"/>
      <c r="C80" s="17"/>
      <c r="D80" s="12" t="s">
        <v>14</v>
      </c>
      <c r="E80" s="47" t="str">
        <f>IF(E$35="","",E$35)</f>
        <v/>
      </c>
      <c r="F80" s="78"/>
      <c r="G80" s="18" t="e">
        <f t="shared" si="5"/>
        <v>#DIV/0!</v>
      </c>
      <c r="H80" s="18">
        <f t="shared" si="6"/>
        <v>0</v>
      </c>
      <c r="I80" s="19"/>
      <c r="J80" s="10"/>
      <c r="K80" s="18"/>
      <c r="L80" s="20"/>
    </row>
    <row r="81" spans="1:14" ht="13.15" x14ac:dyDescent="0.25">
      <c r="A81" s="15"/>
      <c r="C81" s="21"/>
      <c r="D81" s="22"/>
      <c r="E81" s="67"/>
      <c r="F81" s="79"/>
      <c r="G81" s="13" t="e">
        <f t="shared" si="5"/>
        <v>#DIV/0!</v>
      </c>
      <c r="H81" s="13">
        <f t="shared" si="6"/>
        <v>0</v>
      </c>
      <c r="I81" s="13">
        <f>AVERAGE(H80:H81)</f>
        <v>0</v>
      </c>
      <c r="J81" s="23" t="str">
        <f>IF(I$35="","",I$35)</f>
        <v/>
      </c>
      <c r="K81" s="13">
        <v>2</v>
      </c>
      <c r="L81" s="24" t="str">
        <f t="shared" ref="L81" si="14">IF(F$2="-","",IF(F$2="Undiluted",((((I81*100)/0.5)*J81)/K81),((((I81*100)/0.5)*J81)/K81)*10))</f>
        <v/>
      </c>
      <c r="M81" s="25"/>
      <c r="N81" s="2" t="str">
        <f>IF(M81="","",((((0.06666666667*100)/0.5)*J81)/K81))</f>
        <v/>
      </c>
    </row>
    <row r="82" spans="1:14" ht="13.15" x14ac:dyDescent="0.25">
      <c r="A82" s="15"/>
      <c r="C82" s="17"/>
      <c r="D82" s="12" t="s">
        <v>15</v>
      </c>
      <c r="E82" s="47" t="str">
        <f>IF(E$36="","",E$36)</f>
        <v/>
      </c>
      <c r="F82" s="78"/>
      <c r="G82" s="18" t="e">
        <f t="shared" si="5"/>
        <v>#DIV/0!</v>
      </c>
      <c r="H82" s="18">
        <f t="shared" si="6"/>
        <v>0</v>
      </c>
      <c r="I82" s="19"/>
      <c r="J82" s="10"/>
      <c r="K82" s="18"/>
      <c r="L82" s="20"/>
    </row>
    <row r="83" spans="1:14" ht="13.15" x14ac:dyDescent="0.25">
      <c r="A83" s="15"/>
      <c r="C83" s="21"/>
      <c r="D83" s="22"/>
      <c r="E83" s="67"/>
      <c r="F83" s="79"/>
      <c r="G83" s="13" t="e">
        <f t="shared" si="5"/>
        <v>#DIV/0!</v>
      </c>
      <c r="H83" s="13">
        <f t="shared" si="6"/>
        <v>0</v>
      </c>
      <c r="I83" s="13">
        <f>AVERAGE(H82:H83)</f>
        <v>0</v>
      </c>
      <c r="J83" s="23" t="str">
        <f>IF(I$36="","",I$36)</f>
        <v/>
      </c>
      <c r="K83" s="13">
        <v>2</v>
      </c>
      <c r="L83" s="24" t="str">
        <f t="shared" ref="L83" si="15">IF(F$2="-","",IF(F$2="Undiluted",((((I83*100)/0.5)*J83)/K83),((((I83*100)/0.5)*J83)/K83)*10))</f>
        <v/>
      </c>
      <c r="M83" s="25"/>
      <c r="N83" s="2" t="str">
        <f>IF(M83="","",((((0.06666666667*100)/0.5)*J83)/K83))</f>
        <v/>
      </c>
    </row>
    <row r="84" spans="1:14" ht="13.15" x14ac:dyDescent="0.25">
      <c r="A84" s="15"/>
      <c r="C84" s="21"/>
      <c r="D84" s="12" t="s">
        <v>16</v>
      </c>
      <c r="E84" s="47" t="str">
        <f>IF(E$37="","",E$37)</f>
        <v/>
      </c>
      <c r="F84" s="78"/>
      <c r="G84" s="18" t="e">
        <f t="shared" si="5"/>
        <v>#DIV/0!</v>
      </c>
      <c r="H84" s="18">
        <f t="shared" si="6"/>
        <v>0</v>
      </c>
      <c r="I84" s="19"/>
      <c r="J84" s="10"/>
      <c r="K84" s="18"/>
      <c r="L84" s="20"/>
    </row>
    <row r="85" spans="1:14" ht="13.15" x14ac:dyDescent="0.25">
      <c r="A85" s="15"/>
      <c r="C85" s="21"/>
      <c r="D85" s="22"/>
      <c r="E85" s="67"/>
      <c r="F85" s="79"/>
      <c r="G85" s="13" t="e">
        <f t="shared" si="5"/>
        <v>#DIV/0!</v>
      </c>
      <c r="H85" s="13">
        <f t="shared" si="6"/>
        <v>0</v>
      </c>
      <c r="I85" s="13">
        <f>AVERAGE(H84:H85)</f>
        <v>0</v>
      </c>
      <c r="J85" s="23" t="str">
        <f>IF(I$37="","",I$37)</f>
        <v/>
      </c>
      <c r="K85" s="13">
        <v>2</v>
      </c>
      <c r="L85" s="24" t="str">
        <f t="shared" ref="L85" si="16">IF(F$2="-","",IF(F$2="Undiluted",((((I85*100)/0.5)*J85)/K85),((((I85*100)/0.5)*J85)/K85)*10))</f>
        <v/>
      </c>
      <c r="M85" s="25"/>
      <c r="N85" s="2" t="str">
        <f>IF(M85="","",((((0.06666666667*100)/0.5)*J85)/K85))</f>
        <v/>
      </c>
    </row>
    <row r="86" spans="1:14" x14ac:dyDescent="0.2">
      <c r="A86" s="16"/>
      <c r="J86" s="25"/>
    </row>
    <row r="87" spans="1:14" x14ac:dyDescent="0.2">
      <c r="A87" s="16"/>
      <c r="J87" s="25"/>
    </row>
    <row r="88" spans="1:14" ht="25.05" x14ac:dyDescent="0.2">
      <c r="A88" s="16"/>
      <c r="E88" s="50" t="s">
        <v>40</v>
      </c>
      <c r="F88" s="51" t="s">
        <v>34</v>
      </c>
      <c r="G88" s="52" t="s">
        <v>35</v>
      </c>
      <c r="J88" s="25"/>
    </row>
    <row r="89" spans="1:14" ht="13.15" x14ac:dyDescent="0.25">
      <c r="A89" s="16"/>
      <c r="B89" s="5" t="s">
        <v>50</v>
      </c>
      <c r="C89" s="5"/>
      <c r="D89" s="42" t="s">
        <v>17</v>
      </c>
      <c r="E89" s="65">
        <f>LOG(F105)</f>
        <v>5</v>
      </c>
      <c r="F89" s="72"/>
      <c r="G89" s="76"/>
      <c r="H89" s="26" t="s">
        <v>30</v>
      </c>
      <c r="I89" s="34" t="e">
        <f>SLOPE(G89:G98,E89:E98)</f>
        <v>#DIV/0!</v>
      </c>
    </row>
    <row r="90" spans="1:14" x14ac:dyDescent="0.2">
      <c r="A90" s="16"/>
      <c r="D90" s="43" t="s">
        <v>17</v>
      </c>
      <c r="E90" s="66">
        <f>LOG(F105)</f>
        <v>5</v>
      </c>
      <c r="F90" s="75"/>
      <c r="G90" s="77"/>
      <c r="H90" s="26" t="s">
        <v>31</v>
      </c>
      <c r="I90" s="34" t="e">
        <f>INTERCEPT(G89:G98,E89:E98)</f>
        <v>#DIV/0!</v>
      </c>
    </row>
    <row r="91" spans="1:14" x14ac:dyDescent="0.2">
      <c r="A91" s="16"/>
      <c r="D91" s="42" t="s">
        <v>18</v>
      </c>
      <c r="E91" s="65">
        <f>E89-1</f>
        <v>4</v>
      </c>
      <c r="F91" s="72"/>
      <c r="G91" s="76"/>
      <c r="H91" s="36" t="s">
        <v>32</v>
      </c>
      <c r="I91" s="34" t="e">
        <f>RSQ(G89:G98,E89:E98)</f>
        <v>#DIV/0!</v>
      </c>
    </row>
    <row r="92" spans="1:14" x14ac:dyDescent="0.2">
      <c r="A92" s="16"/>
      <c r="D92" s="43" t="s">
        <v>18</v>
      </c>
      <c r="E92" s="66">
        <f t="shared" ref="E92:E98" si="17">E90-1</f>
        <v>4</v>
      </c>
      <c r="F92" s="75"/>
      <c r="G92" s="77"/>
    </row>
    <row r="93" spans="1:14" x14ac:dyDescent="0.2">
      <c r="A93" s="16"/>
      <c r="D93" s="42" t="s">
        <v>19</v>
      </c>
      <c r="E93" s="65">
        <f t="shared" si="17"/>
        <v>3</v>
      </c>
      <c r="F93" s="72"/>
      <c r="G93" s="76"/>
    </row>
    <row r="94" spans="1:14" x14ac:dyDescent="0.2">
      <c r="A94" s="16"/>
      <c r="D94" s="43" t="s">
        <v>19</v>
      </c>
      <c r="E94" s="66">
        <f t="shared" si="17"/>
        <v>3</v>
      </c>
      <c r="F94" s="75"/>
      <c r="G94" s="77"/>
    </row>
    <row r="95" spans="1:14" x14ac:dyDescent="0.2">
      <c r="A95" s="16"/>
      <c r="D95" s="42" t="s">
        <v>20</v>
      </c>
      <c r="E95" s="65">
        <f t="shared" si="17"/>
        <v>2</v>
      </c>
      <c r="F95" s="72"/>
      <c r="G95" s="76"/>
    </row>
    <row r="96" spans="1:14" x14ac:dyDescent="0.2">
      <c r="A96" s="16"/>
      <c r="D96" s="43" t="s">
        <v>20</v>
      </c>
      <c r="E96" s="66">
        <f t="shared" si="17"/>
        <v>2</v>
      </c>
      <c r="F96" s="75"/>
      <c r="G96" s="77"/>
    </row>
    <row r="97" spans="1:14" x14ac:dyDescent="0.2">
      <c r="A97" s="16"/>
      <c r="D97" s="42" t="s">
        <v>21</v>
      </c>
      <c r="E97" s="65">
        <f t="shared" si="17"/>
        <v>1</v>
      </c>
      <c r="F97" s="72"/>
      <c r="G97" s="76"/>
    </row>
    <row r="98" spans="1:14" x14ac:dyDescent="0.2">
      <c r="A98" s="16"/>
      <c r="D98" s="43" t="s">
        <v>21</v>
      </c>
      <c r="E98" s="66">
        <f t="shared" si="17"/>
        <v>1</v>
      </c>
      <c r="F98" s="75"/>
      <c r="G98" s="77"/>
    </row>
    <row r="99" spans="1:14" x14ac:dyDescent="0.2">
      <c r="A99" s="16"/>
    </row>
    <row r="100" spans="1:14" x14ac:dyDescent="0.2">
      <c r="A100" s="16"/>
      <c r="F100" s="7" t="e">
        <f>IF(I89&lt;-3.6,"SLOPE TOO HIGH!!!",IF(I89&gt;-3.1,"SLOPE TOO LOW!!!",""))</f>
        <v>#DIV/0!</v>
      </c>
    </row>
    <row r="101" spans="1:14" x14ac:dyDescent="0.2">
      <c r="A101" s="16"/>
      <c r="F101" s="7" t="e">
        <f>IF(I91&lt;F103,"RSQ TOO LOW!!!","")</f>
        <v>#DIV/0!</v>
      </c>
    </row>
    <row r="102" spans="1:14" x14ac:dyDescent="0.2">
      <c r="A102" s="16"/>
    </row>
    <row r="103" spans="1:14" x14ac:dyDescent="0.2">
      <c r="A103" s="16"/>
      <c r="E103" s="2" t="s">
        <v>41</v>
      </c>
      <c r="F103" s="55">
        <v>0.98</v>
      </c>
    </row>
    <row r="104" spans="1:14" x14ac:dyDescent="0.2">
      <c r="A104" s="16"/>
    </row>
    <row r="105" spans="1:14" x14ac:dyDescent="0.2">
      <c r="A105" s="16"/>
      <c r="E105" s="2" t="s">
        <v>22</v>
      </c>
      <c r="F105" s="55">
        <v>100000</v>
      </c>
    </row>
    <row r="106" spans="1:14" x14ac:dyDescent="0.2">
      <c r="A106" s="16"/>
    </row>
    <row r="107" spans="1:14" x14ac:dyDescent="0.2">
      <c r="A107" s="16"/>
    </row>
    <row r="108" spans="1:14" ht="25.7" x14ac:dyDescent="0.25">
      <c r="A108" s="15"/>
      <c r="D108" s="8"/>
      <c r="E108" s="46" t="s">
        <v>36</v>
      </c>
      <c r="F108" s="49" t="s">
        <v>37</v>
      </c>
      <c r="G108" s="41" t="s">
        <v>48</v>
      </c>
      <c r="H108" s="47" t="s">
        <v>23</v>
      </c>
      <c r="I108" s="47" t="s">
        <v>49</v>
      </c>
      <c r="J108" s="47" t="s">
        <v>4</v>
      </c>
      <c r="K108" s="47" t="s">
        <v>24</v>
      </c>
      <c r="L108" s="48" t="s">
        <v>25</v>
      </c>
    </row>
    <row r="109" spans="1:14" x14ac:dyDescent="0.2">
      <c r="A109" s="16"/>
      <c r="C109" s="17"/>
      <c r="D109" s="12" t="s">
        <v>6</v>
      </c>
      <c r="E109" s="47" t="str">
        <f>IF(E$27="","",E$27)</f>
        <v/>
      </c>
      <c r="F109" s="78"/>
      <c r="G109" s="18" t="e">
        <f t="shared" ref="G109:G130" si="18">((F109-$I$90)/$I$89)</f>
        <v>#DIV/0!</v>
      </c>
      <c r="H109" s="18">
        <f t="shared" ref="H109:H130" si="19">IF(F109="",0,10^G109)</f>
        <v>0</v>
      </c>
      <c r="I109" s="19"/>
      <c r="J109" s="10"/>
      <c r="K109" s="18"/>
      <c r="L109" s="20"/>
    </row>
    <row r="110" spans="1:14" ht="13.15" x14ac:dyDescent="0.25">
      <c r="A110" s="15"/>
      <c r="C110" s="21"/>
      <c r="D110" s="22"/>
      <c r="E110" s="67"/>
      <c r="F110" s="79"/>
      <c r="G110" s="13" t="e">
        <f t="shared" si="18"/>
        <v>#DIV/0!</v>
      </c>
      <c r="H110" s="13">
        <f t="shared" si="19"/>
        <v>0</v>
      </c>
      <c r="I110" s="13">
        <f>AVERAGE(H109:H110)</f>
        <v>0</v>
      </c>
      <c r="J110" s="23" t="str">
        <f>IF(I$27="","",I$27)</f>
        <v/>
      </c>
      <c r="K110" s="13">
        <v>2</v>
      </c>
      <c r="L110" s="24" t="str">
        <f>IF(F$2="-","",IF(F$2="Undiluted",((((I110*100)/0.5)*J110)/K110),((((I110*100)/0.5)*J110)/K110)*10))</f>
        <v/>
      </c>
      <c r="M110" s="25"/>
      <c r="N110" s="2" t="str">
        <f>IF(M110="","",((((0.06666666667*100)/0.5)*J110)/K110))</f>
        <v/>
      </c>
    </row>
    <row r="111" spans="1:14" ht="13.15" x14ac:dyDescent="0.25">
      <c r="A111" s="15"/>
      <c r="C111" s="17"/>
      <c r="D111" s="12" t="s">
        <v>7</v>
      </c>
      <c r="E111" s="47" t="str">
        <f>IF(E$28="","",E$28)</f>
        <v/>
      </c>
      <c r="F111" s="78"/>
      <c r="G111" s="18" t="e">
        <f t="shared" si="18"/>
        <v>#DIV/0!</v>
      </c>
      <c r="H111" s="18">
        <f t="shared" si="19"/>
        <v>0</v>
      </c>
      <c r="I111" s="19"/>
      <c r="J111" s="10"/>
      <c r="K111" s="18"/>
      <c r="L111" s="20"/>
    </row>
    <row r="112" spans="1:14" ht="13.15" x14ac:dyDescent="0.25">
      <c r="A112" s="15"/>
      <c r="C112" s="21"/>
      <c r="D112" s="22"/>
      <c r="E112" s="67"/>
      <c r="F112" s="79"/>
      <c r="G112" s="13" t="e">
        <f t="shared" si="18"/>
        <v>#DIV/0!</v>
      </c>
      <c r="H112" s="13">
        <f t="shared" si="19"/>
        <v>0</v>
      </c>
      <c r="I112" s="13">
        <f>AVERAGE(H111:H112)</f>
        <v>0</v>
      </c>
      <c r="J112" s="23" t="str">
        <f>IF(I$28="","",I$28)</f>
        <v/>
      </c>
      <c r="K112" s="13">
        <v>2</v>
      </c>
      <c r="L112" s="24" t="str">
        <f t="shared" ref="L112" si="20">IF(F$2="-","",IF(F$2="Undiluted",((((I112*100)/0.5)*J112)/K112),((((I112*100)/0.5)*J112)/K112)*10))</f>
        <v/>
      </c>
      <c r="M112" s="25"/>
      <c r="N112" s="2" t="str">
        <f>IF(M112="","",((((0.06666666667*100)/0.5)*J112)/K112))</f>
        <v/>
      </c>
    </row>
    <row r="113" spans="1:14" ht="13.15" x14ac:dyDescent="0.25">
      <c r="A113" s="15"/>
      <c r="C113" s="17"/>
      <c r="D113" s="12" t="s">
        <v>8</v>
      </c>
      <c r="E113" s="47" t="str">
        <f>IF(E$29="","",E$29)</f>
        <v/>
      </c>
      <c r="F113" s="78"/>
      <c r="G113" s="18" t="e">
        <f t="shared" si="18"/>
        <v>#DIV/0!</v>
      </c>
      <c r="H113" s="18">
        <f t="shared" si="19"/>
        <v>0</v>
      </c>
      <c r="I113" s="19"/>
      <c r="J113" s="10"/>
      <c r="K113" s="18"/>
      <c r="L113" s="20"/>
    </row>
    <row r="114" spans="1:14" ht="13.15" x14ac:dyDescent="0.25">
      <c r="A114" s="15"/>
      <c r="C114" s="21"/>
      <c r="D114" s="22"/>
      <c r="E114" s="67"/>
      <c r="F114" s="79"/>
      <c r="G114" s="13" t="e">
        <f t="shared" si="18"/>
        <v>#DIV/0!</v>
      </c>
      <c r="H114" s="13">
        <f t="shared" si="19"/>
        <v>0</v>
      </c>
      <c r="I114" s="13">
        <f>AVERAGE(H113:H114)</f>
        <v>0</v>
      </c>
      <c r="J114" s="23" t="str">
        <f>IF(I$29="","",I$29)</f>
        <v/>
      </c>
      <c r="K114" s="13">
        <v>2</v>
      </c>
      <c r="L114" s="24" t="str">
        <f t="shared" ref="L114" si="21">IF(F$2="-","",IF(F$2="Undiluted",((((I114*100)/0.5)*J114)/K114),((((I114*100)/0.5)*J114)/K114)*10))</f>
        <v/>
      </c>
      <c r="M114" s="25"/>
      <c r="N114" s="2" t="str">
        <f>IF(M114="","",((((0.06666666667*100)/0.5)*J114)/K114))</f>
        <v/>
      </c>
    </row>
    <row r="115" spans="1:14" ht="13.15" x14ac:dyDescent="0.25">
      <c r="A115" s="15"/>
      <c r="C115" s="17"/>
      <c r="D115" s="12" t="s">
        <v>9</v>
      </c>
      <c r="E115" s="47" t="str">
        <f>IF(E$30="","",E$30)</f>
        <v/>
      </c>
      <c r="F115" s="78"/>
      <c r="G115" s="18" t="e">
        <f t="shared" si="18"/>
        <v>#DIV/0!</v>
      </c>
      <c r="H115" s="18">
        <f t="shared" si="19"/>
        <v>0</v>
      </c>
      <c r="I115" s="19"/>
      <c r="J115" s="10"/>
      <c r="K115" s="18"/>
      <c r="L115" s="20"/>
    </row>
    <row r="116" spans="1:14" ht="13.15" x14ac:dyDescent="0.25">
      <c r="A116" s="15"/>
      <c r="C116" s="21"/>
      <c r="D116" s="22"/>
      <c r="E116" s="67"/>
      <c r="F116" s="79"/>
      <c r="G116" s="13" t="e">
        <f t="shared" si="18"/>
        <v>#DIV/0!</v>
      </c>
      <c r="H116" s="13">
        <f t="shared" si="19"/>
        <v>0</v>
      </c>
      <c r="I116" s="13">
        <f>AVERAGE(H115:H116)</f>
        <v>0</v>
      </c>
      <c r="J116" s="23" t="str">
        <f>IF(I$30="","",I$30)</f>
        <v/>
      </c>
      <c r="K116" s="13">
        <v>2</v>
      </c>
      <c r="L116" s="24" t="str">
        <f t="shared" ref="L116" si="22">IF(F$2="-","",IF(F$2="Undiluted",((((I116*100)/0.5)*J116)/K116),((((I116*100)/0.5)*J116)/K116)*10))</f>
        <v/>
      </c>
      <c r="M116" s="25"/>
      <c r="N116" s="2" t="str">
        <f>IF(M116="","",((((0.06666666667*100)/0.5)*J116)/K116))</f>
        <v/>
      </c>
    </row>
    <row r="117" spans="1:14" ht="13.15" x14ac:dyDescent="0.25">
      <c r="A117" s="15"/>
      <c r="C117" s="17"/>
      <c r="D117" s="12" t="s">
        <v>10</v>
      </c>
      <c r="E117" s="47" t="str">
        <f>IF(E$31="","",E$31)</f>
        <v/>
      </c>
      <c r="F117" s="78"/>
      <c r="G117" s="18" t="e">
        <f t="shared" si="18"/>
        <v>#DIV/0!</v>
      </c>
      <c r="H117" s="18">
        <f t="shared" si="19"/>
        <v>0</v>
      </c>
      <c r="I117" s="19"/>
      <c r="J117" s="10"/>
      <c r="K117" s="18"/>
      <c r="L117" s="20"/>
    </row>
    <row r="118" spans="1:14" ht="13.15" x14ac:dyDescent="0.25">
      <c r="A118" s="15"/>
      <c r="C118" s="21"/>
      <c r="D118" s="22"/>
      <c r="E118" s="67"/>
      <c r="F118" s="79"/>
      <c r="G118" s="13" t="e">
        <f t="shared" si="18"/>
        <v>#DIV/0!</v>
      </c>
      <c r="H118" s="13">
        <f t="shared" si="19"/>
        <v>0</v>
      </c>
      <c r="I118" s="13">
        <f>AVERAGE(H117:H118)</f>
        <v>0</v>
      </c>
      <c r="J118" s="23" t="str">
        <f>IF(I$31="","",I$31)</f>
        <v/>
      </c>
      <c r="K118" s="13">
        <v>2</v>
      </c>
      <c r="L118" s="24" t="str">
        <f t="shared" ref="L118" si="23">IF(F$2="-","",IF(F$2="Undiluted",((((I118*100)/0.5)*J118)/K118),((((I118*100)/0.5)*J118)/K118)*10))</f>
        <v/>
      </c>
      <c r="M118" s="25"/>
      <c r="N118" s="2" t="str">
        <f>IF(M118="","",((((0.06666666667*100)/0.5)*J118)/K118))</f>
        <v/>
      </c>
    </row>
    <row r="119" spans="1:14" ht="13.15" x14ac:dyDescent="0.25">
      <c r="A119" s="15"/>
      <c r="C119" s="17"/>
      <c r="D119" s="12" t="s">
        <v>11</v>
      </c>
      <c r="E119" s="47" t="str">
        <f>IF(E$32="","",E$32)</f>
        <v/>
      </c>
      <c r="F119" s="78"/>
      <c r="G119" s="18" t="e">
        <f t="shared" si="18"/>
        <v>#DIV/0!</v>
      </c>
      <c r="H119" s="18">
        <f t="shared" si="19"/>
        <v>0</v>
      </c>
      <c r="I119" s="19"/>
      <c r="J119" s="10"/>
      <c r="K119" s="18"/>
      <c r="L119" s="20"/>
    </row>
    <row r="120" spans="1:14" ht="13.15" x14ac:dyDescent="0.25">
      <c r="A120" s="15"/>
      <c r="C120" s="21"/>
      <c r="D120" s="22"/>
      <c r="E120" s="67"/>
      <c r="F120" s="79"/>
      <c r="G120" s="13" t="e">
        <f t="shared" si="18"/>
        <v>#DIV/0!</v>
      </c>
      <c r="H120" s="13">
        <f t="shared" si="19"/>
        <v>0</v>
      </c>
      <c r="I120" s="13">
        <f>AVERAGE(H119:H120)</f>
        <v>0</v>
      </c>
      <c r="J120" s="23" t="str">
        <f>IF(I$32="","",I$32)</f>
        <v/>
      </c>
      <c r="K120" s="13">
        <v>2</v>
      </c>
      <c r="L120" s="24" t="str">
        <f t="shared" ref="L120" si="24">IF(F$2="-","",IF(F$2="Undiluted",((((I120*100)/0.5)*J120)/K120),((((I120*100)/0.5)*J120)/K120)*10))</f>
        <v/>
      </c>
      <c r="M120" s="25"/>
      <c r="N120" s="2" t="str">
        <f>IF(M120="","",((((0.06666666667*100)/0.5)*J120)/K120))</f>
        <v/>
      </c>
    </row>
    <row r="121" spans="1:14" ht="13.15" x14ac:dyDescent="0.25">
      <c r="A121" s="15"/>
      <c r="C121" s="17"/>
      <c r="D121" s="12" t="s">
        <v>12</v>
      </c>
      <c r="E121" s="47" t="str">
        <f>IF(E$33="","",E$33)</f>
        <v/>
      </c>
      <c r="F121" s="78"/>
      <c r="G121" s="18" t="e">
        <f t="shared" si="18"/>
        <v>#DIV/0!</v>
      </c>
      <c r="H121" s="18">
        <f t="shared" si="19"/>
        <v>0</v>
      </c>
      <c r="I121" s="19"/>
      <c r="J121" s="10"/>
      <c r="K121" s="18"/>
      <c r="L121" s="20"/>
    </row>
    <row r="122" spans="1:14" ht="13.15" x14ac:dyDescent="0.25">
      <c r="A122" s="15"/>
      <c r="C122" s="21"/>
      <c r="D122" s="22"/>
      <c r="E122" s="67"/>
      <c r="F122" s="79"/>
      <c r="G122" s="13" t="e">
        <f t="shared" si="18"/>
        <v>#DIV/0!</v>
      </c>
      <c r="H122" s="13">
        <f t="shared" si="19"/>
        <v>0</v>
      </c>
      <c r="I122" s="13">
        <f>AVERAGE(H121:H122)</f>
        <v>0</v>
      </c>
      <c r="J122" s="23" t="str">
        <f>IF(I$33="","",I$33)</f>
        <v/>
      </c>
      <c r="K122" s="13">
        <v>2</v>
      </c>
      <c r="L122" s="24" t="str">
        <f t="shared" ref="L122" si="25">IF(F$2="-","",IF(F$2="Undiluted",((((I122*100)/0.5)*J122)/K122),((((I122*100)/0.5)*J122)/K122)*10))</f>
        <v/>
      </c>
      <c r="M122" s="25"/>
      <c r="N122" s="2" t="str">
        <f>IF(M122="","",((((0.06666666667*100)/0.5)*J122)/K122))</f>
        <v/>
      </c>
    </row>
    <row r="123" spans="1:14" ht="13.15" x14ac:dyDescent="0.25">
      <c r="A123" s="15"/>
      <c r="C123" s="17"/>
      <c r="D123" s="12" t="s">
        <v>13</v>
      </c>
      <c r="E123" s="47" t="str">
        <f>IF(E$34="","",E$34)</f>
        <v/>
      </c>
      <c r="F123" s="78"/>
      <c r="G123" s="18" t="e">
        <f t="shared" si="18"/>
        <v>#DIV/0!</v>
      </c>
      <c r="H123" s="18">
        <f t="shared" si="19"/>
        <v>0</v>
      </c>
      <c r="I123" s="19"/>
      <c r="J123" s="10"/>
      <c r="K123" s="18"/>
      <c r="L123" s="20"/>
    </row>
    <row r="124" spans="1:14" ht="13.15" x14ac:dyDescent="0.25">
      <c r="A124" s="15"/>
      <c r="C124" s="21"/>
      <c r="D124" s="22"/>
      <c r="E124" s="67"/>
      <c r="F124" s="79"/>
      <c r="G124" s="13" t="e">
        <f t="shared" si="18"/>
        <v>#DIV/0!</v>
      </c>
      <c r="H124" s="13">
        <f t="shared" si="19"/>
        <v>0</v>
      </c>
      <c r="I124" s="13">
        <f>AVERAGE(H123:H124)</f>
        <v>0</v>
      </c>
      <c r="J124" s="23" t="str">
        <f>IF(I$34="","",I$34)</f>
        <v/>
      </c>
      <c r="K124" s="13">
        <v>2</v>
      </c>
      <c r="L124" s="24" t="str">
        <f t="shared" ref="L124" si="26">IF(F$2="-","",IF(F$2="Undiluted",((((I124*100)/0.5)*J124)/K124),((((I124*100)/0.5)*J124)/K124)*10))</f>
        <v/>
      </c>
      <c r="M124" s="25"/>
      <c r="N124" s="2" t="str">
        <f>IF(M124="","",((((0.06666666667*100)/0.5)*J124)/K124))</f>
        <v/>
      </c>
    </row>
    <row r="125" spans="1:14" ht="13.15" x14ac:dyDescent="0.25">
      <c r="A125" s="15"/>
      <c r="C125" s="17"/>
      <c r="D125" s="12" t="s">
        <v>14</v>
      </c>
      <c r="E125" s="47" t="str">
        <f>IF(E$35="","",E$35)</f>
        <v/>
      </c>
      <c r="F125" s="78"/>
      <c r="G125" s="18" t="e">
        <f t="shared" si="18"/>
        <v>#DIV/0!</v>
      </c>
      <c r="H125" s="18">
        <f t="shared" si="19"/>
        <v>0</v>
      </c>
      <c r="I125" s="19"/>
      <c r="J125" s="10"/>
      <c r="K125" s="18"/>
      <c r="L125" s="20"/>
    </row>
    <row r="126" spans="1:14" ht="13.15" x14ac:dyDescent="0.25">
      <c r="A126" s="15"/>
      <c r="C126" s="21"/>
      <c r="D126" s="22"/>
      <c r="E126" s="67"/>
      <c r="F126" s="79"/>
      <c r="G126" s="13" t="e">
        <f t="shared" si="18"/>
        <v>#DIV/0!</v>
      </c>
      <c r="H126" s="13">
        <f t="shared" si="19"/>
        <v>0</v>
      </c>
      <c r="I126" s="13">
        <f>AVERAGE(H125:H126)</f>
        <v>0</v>
      </c>
      <c r="J126" s="23" t="str">
        <f>IF(I$35="","",I$35)</f>
        <v/>
      </c>
      <c r="K126" s="13">
        <v>2</v>
      </c>
      <c r="L126" s="24" t="str">
        <f t="shared" ref="L126" si="27">IF(F$2="-","",IF(F$2="Undiluted",((((I126*100)/0.5)*J126)/K126),((((I126*100)/0.5)*J126)/K126)*10))</f>
        <v/>
      </c>
      <c r="M126" s="25"/>
      <c r="N126" s="2" t="str">
        <f>IF(M126="","",((((0.06666666667*100)/0.5)*J126)/K126))</f>
        <v/>
      </c>
    </row>
    <row r="127" spans="1:14" ht="13.15" x14ac:dyDescent="0.25">
      <c r="A127" s="15"/>
      <c r="C127" s="17"/>
      <c r="D127" s="12" t="s">
        <v>15</v>
      </c>
      <c r="E127" s="47" t="str">
        <f>IF(E$36="","",E$36)</f>
        <v/>
      </c>
      <c r="F127" s="78"/>
      <c r="G127" s="18" t="e">
        <f t="shared" si="18"/>
        <v>#DIV/0!</v>
      </c>
      <c r="H127" s="18">
        <f t="shared" si="19"/>
        <v>0</v>
      </c>
      <c r="I127" s="19"/>
      <c r="J127" s="10"/>
      <c r="K127" s="18"/>
      <c r="L127" s="20"/>
    </row>
    <row r="128" spans="1:14" ht="13.15" x14ac:dyDescent="0.25">
      <c r="A128" s="15"/>
      <c r="C128" s="21"/>
      <c r="D128" s="22"/>
      <c r="E128" s="67"/>
      <c r="F128" s="79"/>
      <c r="G128" s="13" t="e">
        <f t="shared" si="18"/>
        <v>#DIV/0!</v>
      </c>
      <c r="H128" s="13">
        <f t="shared" si="19"/>
        <v>0</v>
      </c>
      <c r="I128" s="13">
        <f>AVERAGE(H127:H128)</f>
        <v>0</v>
      </c>
      <c r="J128" s="23" t="str">
        <f>IF(I$36="","",I$36)</f>
        <v/>
      </c>
      <c r="K128" s="13">
        <v>2</v>
      </c>
      <c r="L128" s="24" t="str">
        <f t="shared" ref="L128" si="28">IF(F$2="-","",IF(F$2="Undiluted",((((I128*100)/0.5)*J128)/K128),((((I128*100)/0.5)*J128)/K128)*10))</f>
        <v/>
      </c>
      <c r="M128" s="25"/>
      <c r="N128" s="2" t="str">
        <f>IF(M128="","",((((0.06666666667*100)/0.5)*J128)/K128))</f>
        <v/>
      </c>
    </row>
    <row r="129" spans="1:14" ht="13.15" x14ac:dyDescent="0.25">
      <c r="A129" s="15"/>
      <c r="C129" s="17"/>
      <c r="D129" s="12" t="s">
        <v>16</v>
      </c>
      <c r="E129" s="47" t="str">
        <f>IF(E$37="","",E$37)</f>
        <v/>
      </c>
      <c r="F129" s="78"/>
      <c r="G129" s="18" t="e">
        <f t="shared" si="18"/>
        <v>#DIV/0!</v>
      </c>
      <c r="H129" s="18">
        <f t="shared" si="19"/>
        <v>0</v>
      </c>
      <c r="I129" s="19"/>
      <c r="J129" s="10"/>
      <c r="K129" s="18"/>
      <c r="L129" s="20"/>
    </row>
    <row r="130" spans="1:14" ht="13.15" x14ac:dyDescent="0.25">
      <c r="A130" s="15"/>
      <c r="C130" s="21"/>
      <c r="D130" s="22"/>
      <c r="E130" s="67"/>
      <c r="F130" s="79"/>
      <c r="G130" s="13" t="e">
        <f t="shared" si="18"/>
        <v>#DIV/0!</v>
      </c>
      <c r="H130" s="13">
        <f t="shared" si="19"/>
        <v>0</v>
      </c>
      <c r="I130" s="13">
        <f>AVERAGE(H129:H130)</f>
        <v>0</v>
      </c>
      <c r="J130" s="23" t="str">
        <f>IF(I$37="","",I$37)</f>
        <v/>
      </c>
      <c r="K130" s="13">
        <v>2</v>
      </c>
      <c r="L130" s="24" t="str">
        <f t="shared" ref="L130" si="29">IF(F$2="-","",IF(F$2="Undiluted",((((I130*100)/0.5)*J130)/K130),((((I130*100)/0.5)*J130)/K130)*10))</f>
        <v/>
      </c>
      <c r="M130" s="25"/>
      <c r="N130" s="2" t="str">
        <f>IF(M130="","",((((0.06666666667*100)/0.5)*J130)/K130))</f>
        <v/>
      </c>
    </row>
    <row r="133" spans="1:14" ht="25.05" x14ac:dyDescent="0.2">
      <c r="E133" s="50" t="s">
        <v>40</v>
      </c>
      <c r="F133" s="51" t="s">
        <v>34</v>
      </c>
      <c r="G133" s="52" t="s">
        <v>35</v>
      </c>
      <c r="J133" s="25"/>
    </row>
    <row r="134" spans="1:14" ht="13.15" x14ac:dyDescent="0.25">
      <c r="B134" s="5" t="s">
        <v>53</v>
      </c>
      <c r="C134" s="5"/>
      <c r="D134" s="42" t="s">
        <v>17</v>
      </c>
      <c r="E134" s="65">
        <f>LOG(F150)</f>
        <v>5</v>
      </c>
      <c r="F134" s="72"/>
      <c r="G134" s="76"/>
      <c r="H134" s="26" t="s">
        <v>30</v>
      </c>
      <c r="I134" s="34" t="e">
        <f>SLOPE(G134:G143,E134:E143)</f>
        <v>#DIV/0!</v>
      </c>
    </row>
    <row r="135" spans="1:14" x14ac:dyDescent="0.2">
      <c r="D135" s="43" t="s">
        <v>17</v>
      </c>
      <c r="E135" s="66">
        <f>LOG(F150)</f>
        <v>5</v>
      </c>
      <c r="F135" s="75"/>
      <c r="G135" s="77"/>
      <c r="H135" s="26" t="s">
        <v>31</v>
      </c>
      <c r="I135" s="34" t="e">
        <f>INTERCEPT(G134:G143,E134:E143)</f>
        <v>#DIV/0!</v>
      </c>
    </row>
    <row r="136" spans="1:14" x14ac:dyDescent="0.2">
      <c r="D136" s="42" t="s">
        <v>18</v>
      </c>
      <c r="E136" s="65">
        <f>E134-1</f>
        <v>4</v>
      </c>
      <c r="F136" s="72"/>
      <c r="G136" s="76"/>
      <c r="H136" s="36" t="s">
        <v>32</v>
      </c>
      <c r="I136" s="34" t="e">
        <f>RSQ(G134:G143,E134:E143)</f>
        <v>#DIV/0!</v>
      </c>
    </row>
    <row r="137" spans="1:14" x14ac:dyDescent="0.2">
      <c r="D137" s="43" t="s">
        <v>18</v>
      </c>
      <c r="E137" s="66">
        <f t="shared" ref="E137:E143" si="30">E135-1</f>
        <v>4</v>
      </c>
      <c r="F137" s="75"/>
      <c r="G137" s="77"/>
    </row>
    <row r="138" spans="1:14" x14ac:dyDescent="0.2">
      <c r="D138" s="42" t="s">
        <v>19</v>
      </c>
      <c r="E138" s="65">
        <f t="shared" si="30"/>
        <v>3</v>
      </c>
      <c r="F138" s="72"/>
      <c r="G138" s="76"/>
    </row>
    <row r="139" spans="1:14" x14ac:dyDescent="0.2">
      <c r="D139" s="43" t="s">
        <v>19</v>
      </c>
      <c r="E139" s="66">
        <f t="shared" si="30"/>
        <v>3</v>
      </c>
      <c r="F139" s="75"/>
      <c r="G139" s="77"/>
    </row>
    <row r="140" spans="1:14" x14ac:dyDescent="0.2">
      <c r="D140" s="42" t="s">
        <v>20</v>
      </c>
      <c r="E140" s="65">
        <f t="shared" si="30"/>
        <v>2</v>
      </c>
      <c r="F140" s="72"/>
      <c r="G140" s="76"/>
    </row>
    <row r="141" spans="1:14" x14ac:dyDescent="0.2">
      <c r="D141" s="43" t="s">
        <v>20</v>
      </c>
      <c r="E141" s="66">
        <f t="shared" si="30"/>
        <v>2</v>
      </c>
      <c r="F141" s="75"/>
      <c r="G141" s="77"/>
    </row>
    <row r="142" spans="1:14" x14ac:dyDescent="0.2">
      <c r="D142" s="42" t="s">
        <v>21</v>
      </c>
      <c r="E142" s="65">
        <f t="shared" si="30"/>
        <v>1</v>
      </c>
      <c r="F142" s="72"/>
      <c r="G142" s="76"/>
    </row>
    <row r="143" spans="1:14" x14ac:dyDescent="0.2">
      <c r="D143" s="43" t="s">
        <v>21</v>
      </c>
      <c r="E143" s="66">
        <f t="shared" si="30"/>
        <v>1</v>
      </c>
      <c r="F143" s="75"/>
      <c r="G143" s="77"/>
    </row>
    <row r="144" spans="1:14" x14ac:dyDescent="0.2">
      <c r="F144" s="68"/>
      <c r="G144" s="68"/>
    </row>
    <row r="145" spans="3:12" x14ac:dyDescent="0.2">
      <c r="F145" s="7" t="e">
        <f>IF(I134&lt;-3.6,"SLOPE TOO HIGH!!!",IF(I134&gt;-3.1,"SLOPE TOO LOW!!!",""))</f>
        <v>#DIV/0!</v>
      </c>
    </row>
    <row r="146" spans="3:12" x14ac:dyDescent="0.2">
      <c r="F146" s="7" t="e">
        <f>IF(I136&lt;F148,"RSQ TOO LOW!!!","")</f>
        <v>#DIV/0!</v>
      </c>
    </row>
    <row r="148" spans="3:12" x14ac:dyDescent="0.2">
      <c r="E148" s="2" t="s">
        <v>41</v>
      </c>
      <c r="F148" s="55">
        <v>0.98</v>
      </c>
    </row>
    <row r="150" spans="3:12" x14ac:dyDescent="0.2">
      <c r="E150" s="2" t="s">
        <v>22</v>
      </c>
      <c r="F150" s="55">
        <v>100000</v>
      </c>
    </row>
    <row r="153" spans="3:12" ht="25.05" x14ac:dyDescent="0.2">
      <c r="D153" s="8"/>
      <c r="E153" s="46" t="s">
        <v>36</v>
      </c>
      <c r="F153" s="49" t="s">
        <v>37</v>
      </c>
      <c r="G153" s="41" t="s">
        <v>48</v>
      </c>
      <c r="H153" s="47" t="s">
        <v>23</v>
      </c>
      <c r="I153" s="47" t="s">
        <v>49</v>
      </c>
      <c r="J153" s="47" t="s">
        <v>4</v>
      </c>
      <c r="K153" s="47" t="s">
        <v>24</v>
      </c>
      <c r="L153" s="48" t="s">
        <v>25</v>
      </c>
    </row>
    <row r="154" spans="3:12" x14ac:dyDescent="0.2">
      <c r="C154" s="17"/>
      <c r="D154" s="12" t="s">
        <v>6</v>
      </c>
      <c r="E154" s="47" t="str">
        <f>IF(E$27="","",E$27)</f>
        <v/>
      </c>
      <c r="F154" s="78"/>
      <c r="G154" s="18" t="e">
        <f>((F154-$I$135)/$I$134)</f>
        <v>#DIV/0!</v>
      </c>
      <c r="H154" s="18">
        <f t="shared" ref="H154:H175" si="31">IF(F154="",0,10^G154)</f>
        <v>0</v>
      </c>
      <c r="I154" s="19"/>
      <c r="J154" s="10"/>
      <c r="K154" s="18"/>
      <c r="L154" s="20"/>
    </row>
    <row r="155" spans="3:12" ht="13.15" x14ac:dyDescent="0.25">
      <c r="C155" s="21"/>
      <c r="D155" s="22"/>
      <c r="E155" s="67"/>
      <c r="F155" s="79"/>
      <c r="G155" s="13" t="e">
        <f>((F155-$I$135)/$I$134)</f>
        <v>#DIV/0!</v>
      </c>
      <c r="H155" s="13">
        <f t="shared" si="31"/>
        <v>0</v>
      </c>
      <c r="I155" s="13">
        <f>AVERAGE(H154:H155)</f>
        <v>0</v>
      </c>
      <c r="J155" s="23" t="str">
        <f>IF(I$27="","",I$27)</f>
        <v/>
      </c>
      <c r="K155" s="13">
        <v>2</v>
      </c>
      <c r="L155" s="24" t="str">
        <f>IF(F$2="-","",IF(F$2="Undiluted",((((I155*100)/0.5)*J155)/K155),((((I155*100)/0.5)*J155)/K155)*10))</f>
        <v/>
      </c>
    </row>
    <row r="156" spans="3:12" x14ac:dyDescent="0.2">
      <c r="C156" s="17"/>
      <c r="D156" s="12" t="s">
        <v>7</v>
      </c>
      <c r="E156" s="47" t="str">
        <f>IF(E$28="","",E$28)</f>
        <v/>
      </c>
      <c r="F156" s="78"/>
      <c r="G156" s="18" t="e">
        <f t="shared" ref="G156:G175" si="32">((F156-$I$135)/$I$134)</f>
        <v>#DIV/0!</v>
      </c>
      <c r="H156" s="18">
        <f t="shared" si="31"/>
        <v>0</v>
      </c>
      <c r="I156" s="19"/>
      <c r="J156" s="10"/>
      <c r="K156" s="18"/>
      <c r="L156" s="20"/>
    </row>
    <row r="157" spans="3:12" ht="13.15" x14ac:dyDescent="0.25">
      <c r="C157" s="21"/>
      <c r="D157" s="22"/>
      <c r="E157" s="67"/>
      <c r="F157" s="79"/>
      <c r="G157" s="13" t="e">
        <f t="shared" si="32"/>
        <v>#DIV/0!</v>
      </c>
      <c r="H157" s="13">
        <f t="shared" si="31"/>
        <v>0</v>
      </c>
      <c r="I157" s="13">
        <f>AVERAGE(H156:H157)</f>
        <v>0</v>
      </c>
      <c r="J157" s="23" t="str">
        <f>IF(I$28="","",I$28)</f>
        <v/>
      </c>
      <c r="K157" s="13">
        <v>2</v>
      </c>
      <c r="L157" s="24" t="str">
        <f t="shared" ref="L157" si="33">IF(F$2="-","",IF(F$2="Undiluted",((((I157*100)/0.5)*J157)/K157),((((I157*100)/0.5)*J157)/K157)*10))</f>
        <v/>
      </c>
    </row>
    <row r="158" spans="3:12" x14ac:dyDescent="0.2">
      <c r="C158" s="17"/>
      <c r="D158" s="12" t="s">
        <v>8</v>
      </c>
      <c r="E158" s="47" t="str">
        <f>IF(E$29="","",E$29)</f>
        <v/>
      </c>
      <c r="F158" s="78"/>
      <c r="G158" s="18" t="e">
        <f t="shared" si="32"/>
        <v>#DIV/0!</v>
      </c>
      <c r="H158" s="18">
        <f t="shared" si="31"/>
        <v>0</v>
      </c>
      <c r="I158" s="19"/>
      <c r="J158" s="10"/>
      <c r="K158" s="18"/>
      <c r="L158" s="20"/>
    </row>
    <row r="159" spans="3:12" ht="13.15" x14ac:dyDescent="0.25">
      <c r="C159" s="21"/>
      <c r="D159" s="22"/>
      <c r="E159" s="67"/>
      <c r="F159" s="79"/>
      <c r="G159" s="13" t="e">
        <f t="shared" si="32"/>
        <v>#DIV/0!</v>
      </c>
      <c r="H159" s="13">
        <f t="shared" si="31"/>
        <v>0</v>
      </c>
      <c r="I159" s="13">
        <f>AVERAGE(H158:H159)</f>
        <v>0</v>
      </c>
      <c r="J159" s="23" t="str">
        <f>IF(I$29="","",I$29)</f>
        <v/>
      </c>
      <c r="K159" s="13">
        <v>2</v>
      </c>
      <c r="L159" s="24" t="str">
        <f t="shared" ref="L159" si="34">IF(F$2="-","",IF(F$2="Undiluted",((((I159*100)/0.5)*J159)/K159),((((I159*100)/0.5)*J159)/K159)*10))</f>
        <v/>
      </c>
    </row>
    <row r="160" spans="3:12" x14ac:dyDescent="0.2">
      <c r="C160" s="17"/>
      <c r="D160" s="12" t="s">
        <v>9</v>
      </c>
      <c r="E160" s="47" t="str">
        <f>IF(E$30="","",E$30)</f>
        <v/>
      </c>
      <c r="F160" s="78"/>
      <c r="G160" s="18" t="e">
        <f t="shared" si="32"/>
        <v>#DIV/0!</v>
      </c>
      <c r="H160" s="18">
        <f t="shared" si="31"/>
        <v>0</v>
      </c>
      <c r="I160" s="19"/>
      <c r="J160" s="10"/>
      <c r="K160" s="18"/>
      <c r="L160" s="20"/>
    </row>
    <row r="161" spans="3:12" ht="13.15" x14ac:dyDescent="0.25">
      <c r="C161" s="21"/>
      <c r="D161" s="22"/>
      <c r="E161" s="67"/>
      <c r="F161" s="79"/>
      <c r="G161" s="13" t="e">
        <f t="shared" si="32"/>
        <v>#DIV/0!</v>
      </c>
      <c r="H161" s="13">
        <f t="shared" si="31"/>
        <v>0</v>
      </c>
      <c r="I161" s="13">
        <f>AVERAGE(H160:H161)</f>
        <v>0</v>
      </c>
      <c r="J161" s="23" t="str">
        <f>IF(I$30="","",I$30)</f>
        <v/>
      </c>
      <c r="K161" s="13">
        <v>2</v>
      </c>
      <c r="L161" s="24" t="str">
        <f t="shared" ref="L161" si="35">IF(F$2="-","",IF(F$2="Undiluted",((((I161*100)/0.5)*J161)/K161),((((I161*100)/0.5)*J161)/K161)*10))</f>
        <v/>
      </c>
    </row>
    <row r="162" spans="3:12" x14ac:dyDescent="0.2">
      <c r="C162" s="17"/>
      <c r="D162" s="12" t="s">
        <v>10</v>
      </c>
      <c r="E162" s="47" t="str">
        <f>IF(E$31="","",E$31)</f>
        <v/>
      </c>
      <c r="F162" s="78"/>
      <c r="G162" s="18" t="e">
        <f t="shared" si="32"/>
        <v>#DIV/0!</v>
      </c>
      <c r="H162" s="18">
        <f t="shared" si="31"/>
        <v>0</v>
      </c>
      <c r="I162" s="19"/>
      <c r="J162" s="10"/>
      <c r="K162" s="18"/>
      <c r="L162" s="20"/>
    </row>
    <row r="163" spans="3:12" ht="13.15" x14ac:dyDescent="0.25">
      <c r="C163" s="21"/>
      <c r="D163" s="22"/>
      <c r="E163" s="67"/>
      <c r="F163" s="79"/>
      <c r="G163" s="13" t="e">
        <f t="shared" si="32"/>
        <v>#DIV/0!</v>
      </c>
      <c r="H163" s="13">
        <f t="shared" si="31"/>
        <v>0</v>
      </c>
      <c r="I163" s="13">
        <f>AVERAGE(H162:H163)</f>
        <v>0</v>
      </c>
      <c r="J163" s="23" t="str">
        <f>IF(I$31="","",I$31)</f>
        <v/>
      </c>
      <c r="K163" s="13">
        <v>2</v>
      </c>
      <c r="L163" s="24" t="str">
        <f t="shared" ref="L163" si="36">IF(F$2="-","",IF(F$2="Undiluted",((((I163*100)/0.5)*J163)/K163),((((I163*100)/0.5)*J163)/K163)*10))</f>
        <v/>
      </c>
    </row>
    <row r="164" spans="3:12" x14ac:dyDescent="0.2">
      <c r="C164" s="17"/>
      <c r="D164" s="12" t="s">
        <v>11</v>
      </c>
      <c r="E164" s="47" t="str">
        <f>IF(E$32="","",E$32)</f>
        <v/>
      </c>
      <c r="F164" s="78"/>
      <c r="G164" s="18" t="e">
        <f t="shared" si="32"/>
        <v>#DIV/0!</v>
      </c>
      <c r="H164" s="18">
        <f t="shared" si="31"/>
        <v>0</v>
      </c>
      <c r="I164" s="19"/>
      <c r="J164" s="10"/>
      <c r="K164" s="18"/>
      <c r="L164" s="20"/>
    </row>
    <row r="165" spans="3:12" ht="13.15" x14ac:dyDescent="0.25">
      <c r="C165" s="21"/>
      <c r="D165" s="22"/>
      <c r="E165" s="67"/>
      <c r="F165" s="79"/>
      <c r="G165" s="13" t="e">
        <f t="shared" si="32"/>
        <v>#DIV/0!</v>
      </c>
      <c r="H165" s="13">
        <f t="shared" si="31"/>
        <v>0</v>
      </c>
      <c r="I165" s="13">
        <f>AVERAGE(H164:H165)</f>
        <v>0</v>
      </c>
      <c r="J165" s="23" t="str">
        <f>IF(I$32="","",I$32)</f>
        <v/>
      </c>
      <c r="K165" s="13">
        <v>2</v>
      </c>
      <c r="L165" s="24" t="str">
        <f t="shared" ref="L165" si="37">IF(F$2="-","",IF(F$2="Undiluted",((((I165*100)/0.5)*J165)/K165),((((I165*100)/0.5)*J165)/K165)*10))</f>
        <v/>
      </c>
    </row>
    <row r="166" spans="3:12" x14ac:dyDescent="0.2">
      <c r="C166" s="17"/>
      <c r="D166" s="12" t="s">
        <v>12</v>
      </c>
      <c r="E166" s="47" t="str">
        <f>IF(E$33="","",E$33)</f>
        <v/>
      </c>
      <c r="F166" s="78"/>
      <c r="G166" s="18" t="e">
        <f t="shared" si="32"/>
        <v>#DIV/0!</v>
      </c>
      <c r="H166" s="18">
        <f t="shared" si="31"/>
        <v>0</v>
      </c>
      <c r="I166" s="19"/>
      <c r="J166" s="10"/>
      <c r="K166" s="18"/>
      <c r="L166" s="20"/>
    </row>
    <row r="167" spans="3:12" ht="13.15" x14ac:dyDescent="0.25">
      <c r="C167" s="21"/>
      <c r="D167" s="22"/>
      <c r="E167" s="67"/>
      <c r="F167" s="79"/>
      <c r="G167" s="13" t="e">
        <f t="shared" si="32"/>
        <v>#DIV/0!</v>
      </c>
      <c r="H167" s="13">
        <f t="shared" si="31"/>
        <v>0</v>
      </c>
      <c r="I167" s="13">
        <f>AVERAGE(H166:H167)</f>
        <v>0</v>
      </c>
      <c r="J167" s="23" t="str">
        <f>IF(I$33="","",I$33)</f>
        <v/>
      </c>
      <c r="K167" s="13">
        <v>2</v>
      </c>
      <c r="L167" s="24" t="str">
        <f t="shared" ref="L167" si="38">IF(F$2="-","",IF(F$2="Undiluted",((((I167*100)/0.5)*J167)/K167),((((I167*100)/0.5)*J167)/K167)*10))</f>
        <v/>
      </c>
    </row>
    <row r="168" spans="3:12" x14ac:dyDescent="0.2">
      <c r="C168" s="17"/>
      <c r="D168" s="12" t="s">
        <v>13</v>
      </c>
      <c r="E168" s="47" t="str">
        <f>IF(E$34="","",E$34)</f>
        <v/>
      </c>
      <c r="F168" s="78"/>
      <c r="G168" s="18" t="e">
        <f t="shared" si="32"/>
        <v>#DIV/0!</v>
      </c>
      <c r="H168" s="18">
        <f t="shared" si="31"/>
        <v>0</v>
      </c>
      <c r="I168" s="19"/>
      <c r="J168" s="10"/>
      <c r="K168" s="18"/>
      <c r="L168" s="20"/>
    </row>
    <row r="169" spans="3:12" ht="13.15" x14ac:dyDescent="0.25">
      <c r="C169" s="21"/>
      <c r="D169" s="22"/>
      <c r="E169" s="67"/>
      <c r="F169" s="79"/>
      <c r="G169" s="13" t="e">
        <f t="shared" si="32"/>
        <v>#DIV/0!</v>
      </c>
      <c r="H169" s="13">
        <f t="shared" si="31"/>
        <v>0</v>
      </c>
      <c r="I169" s="13">
        <f>AVERAGE(H168:H169)</f>
        <v>0</v>
      </c>
      <c r="J169" s="23" t="str">
        <f>IF(I$34="","",I$34)</f>
        <v/>
      </c>
      <c r="K169" s="13">
        <v>2</v>
      </c>
      <c r="L169" s="24" t="str">
        <f t="shared" ref="L169" si="39">IF(F$2="-","",IF(F$2="Undiluted",((((I169*100)/0.5)*J169)/K169),((((I169*100)/0.5)*J169)/K169)*10))</f>
        <v/>
      </c>
    </row>
    <row r="170" spans="3:12" x14ac:dyDescent="0.2">
      <c r="C170" s="17"/>
      <c r="D170" s="12" t="s">
        <v>14</v>
      </c>
      <c r="E170" s="47" t="str">
        <f>IF(E$35="","",E$35)</f>
        <v/>
      </c>
      <c r="F170" s="78"/>
      <c r="G170" s="18" t="e">
        <f t="shared" si="32"/>
        <v>#DIV/0!</v>
      </c>
      <c r="H170" s="18">
        <f t="shared" si="31"/>
        <v>0</v>
      </c>
      <c r="I170" s="19"/>
      <c r="J170" s="10"/>
      <c r="K170" s="18"/>
      <c r="L170" s="20"/>
    </row>
    <row r="171" spans="3:12" ht="13.15" x14ac:dyDescent="0.25">
      <c r="C171" s="21"/>
      <c r="D171" s="22"/>
      <c r="E171" s="67"/>
      <c r="F171" s="79"/>
      <c r="G171" s="13" t="e">
        <f t="shared" si="32"/>
        <v>#DIV/0!</v>
      </c>
      <c r="H171" s="13">
        <f t="shared" si="31"/>
        <v>0</v>
      </c>
      <c r="I171" s="13">
        <f>AVERAGE(H170:H171)</f>
        <v>0</v>
      </c>
      <c r="J171" s="23" t="str">
        <f>IF(I$35="","",I$35)</f>
        <v/>
      </c>
      <c r="K171" s="13">
        <v>2</v>
      </c>
      <c r="L171" s="24" t="str">
        <f t="shared" ref="L171" si="40">IF(F$2="-","",IF(F$2="Undiluted",((((I171*100)/0.5)*J171)/K171),((((I171*100)/0.5)*J171)/K171)*10))</f>
        <v/>
      </c>
    </row>
    <row r="172" spans="3:12" x14ac:dyDescent="0.2">
      <c r="C172" s="17"/>
      <c r="D172" s="12" t="s">
        <v>15</v>
      </c>
      <c r="E172" s="47" t="str">
        <f>IF(E$36="","",E$36)</f>
        <v/>
      </c>
      <c r="F172" s="78"/>
      <c r="G172" s="18" t="e">
        <f t="shared" si="32"/>
        <v>#DIV/0!</v>
      </c>
      <c r="H172" s="18">
        <f t="shared" si="31"/>
        <v>0</v>
      </c>
      <c r="I172" s="19"/>
      <c r="J172" s="10"/>
      <c r="K172" s="18"/>
      <c r="L172" s="20"/>
    </row>
    <row r="173" spans="3:12" ht="13.15" x14ac:dyDescent="0.25">
      <c r="C173" s="21"/>
      <c r="D173" s="22"/>
      <c r="E173" s="67"/>
      <c r="F173" s="79"/>
      <c r="G173" s="13" t="e">
        <f t="shared" si="32"/>
        <v>#DIV/0!</v>
      </c>
      <c r="H173" s="13">
        <f t="shared" si="31"/>
        <v>0</v>
      </c>
      <c r="I173" s="13">
        <f>AVERAGE(H172:H173)</f>
        <v>0</v>
      </c>
      <c r="J173" s="23" t="str">
        <f>IF(I$36="","",I$36)</f>
        <v/>
      </c>
      <c r="K173" s="13">
        <v>2</v>
      </c>
      <c r="L173" s="24" t="str">
        <f t="shared" ref="L173" si="41">IF(F$2="-","",IF(F$2="Undiluted",((((I173*100)/0.5)*J173)/K173),((((I173*100)/0.5)*J173)/K173)*10))</f>
        <v/>
      </c>
    </row>
    <row r="174" spans="3:12" x14ac:dyDescent="0.2">
      <c r="C174" s="17"/>
      <c r="D174" s="12" t="s">
        <v>16</v>
      </c>
      <c r="E174" s="47" t="str">
        <f>IF(E$37="","",E$37)</f>
        <v/>
      </c>
      <c r="F174" s="78"/>
      <c r="G174" s="18" t="e">
        <f t="shared" si="32"/>
        <v>#DIV/0!</v>
      </c>
      <c r="H174" s="18">
        <f t="shared" si="31"/>
        <v>0</v>
      </c>
      <c r="I174" s="19"/>
      <c r="J174" s="10"/>
      <c r="K174" s="18"/>
      <c r="L174" s="20"/>
    </row>
    <row r="175" spans="3:12" ht="13.15" x14ac:dyDescent="0.25">
      <c r="C175" s="21"/>
      <c r="D175" s="22"/>
      <c r="E175" s="67"/>
      <c r="F175" s="79"/>
      <c r="G175" s="13" t="e">
        <f t="shared" si="32"/>
        <v>#DIV/0!</v>
      </c>
      <c r="H175" s="13">
        <f t="shared" si="31"/>
        <v>0</v>
      </c>
      <c r="I175" s="13">
        <f>AVERAGE(H174:H175)</f>
        <v>0</v>
      </c>
      <c r="J175" s="23" t="str">
        <f>IF(I$37="","",I$37)</f>
        <v/>
      </c>
      <c r="K175" s="13">
        <v>2</v>
      </c>
      <c r="L175" s="24" t="str">
        <f t="shared" ref="L175" si="42">IF(F$2="-","",IF(F$2="Undiluted",((((I175*100)/0.5)*J175)/K175),((((I175*100)/0.5)*J175)/K175)*10))</f>
        <v/>
      </c>
    </row>
    <row r="178" spans="1:11" ht="13.15" x14ac:dyDescent="0.25">
      <c r="C178" s="5" t="s">
        <v>26</v>
      </c>
    </row>
    <row r="179" spans="1:11" x14ac:dyDescent="0.2">
      <c r="E179" s="82"/>
      <c r="F179" s="54" t="s">
        <v>37</v>
      </c>
    </row>
    <row r="180" spans="1:11" x14ac:dyDescent="0.2">
      <c r="A180" s="2"/>
      <c r="D180" s="27"/>
      <c r="E180" s="28" t="s">
        <v>27</v>
      </c>
      <c r="F180" s="55"/>
    </row>
    <row r="181" spans="1:11" x14ac:dyDescent="0.2">
      <c r="A181" s="2"/>
      <c r="D181" s="29"/>
      <c r="E181" s="29"/>
      <c r="F181" s="29"/>
      <c r="G181" s="29"/>
      <c r="H181" s="29"/>
      <c r="I181" s="29"/>
      <c r="J181" s="29"/>
    </row>
    <row r="182" spans="1:11" ht="25.05" x14ac:dyDescent="0.2">
      <c r="A182" s="2"/>
      <c r="D182" s="27"/>
      <c r="E182" s="46" t="s">
        <v>36</v>
      </c>
      <c r="F182" s="40" t="s">
        <v>37</v>
      </c>
      <c r="G182" s="41" t="s">
        <v>38</v>
      </c>
      <c r="H182" s="38" t="s">
        <v>51</v>
      </c>
      <c r="I182" s="40" t="s">
        <v>52</v>
      </c>
      <c r="J182" s="53" t="s">
        <v>28</v>
      </c>
    </row>
    <row r="183" spans="1:11" ht="13.15" x14ac:dyDescent="0.25">
      <c r="A183" s="2"/>
      <c r="D183" s="27" t="s">
        <v>6</v>
      </c>
      <c r="E183" s="40" t="str">
        <f>IF(E$27="","",E$27)</f>
        <v/>
      </c>
      <c r="F183" s="80"/>
      <c r="G183" s="30" t="e">
        <f t="shared" ref="G183:G193" si="43">((F183-F$180)/I$43)</f>
        <v>#DIV/0!</v>
      </c>
      <c r="H183" s="30" t="e">
        <f t="shared" ref="H183:H193" si="44">10^G183</f>
        <v>#DIV/0!</v>
      </c>
      <c r="I183" s="31" t="e">
        <f t="shared" ref="I183:I193" si="45">((1-H183)*100)</f>
        <v>#DIV/0!</v>
      </c>
      <c r="J183" s="32" t="str">
        <f t="shared" ref="J183:J193" si="46">IF(F183="","",IF(I183&lt;0,"0",I183))</f>
        <v/>
      </c>
      <c r="K183" s="83" t="str">
        <f>IF(E183="","",IF(I183&gt;75,"FAIL!!",""))</f>
        <v/>
      </c>
    </row>
    <row r="184" spans="1:11" ht="13.15" x14ac:dyDescent="0.25">
      <c r="A184" s="2"/>
      <c r="D184" s="27" t="s">
        <v>7</v>
      </c>
      <c r="E184" s="40" t="str">
        <f>IF(E$28="","",E$28)</f>
        <v/>
      </c>
      <c r="F184" s="80"/>
      <c r="G184" s="30" t="e">
        <f t="shared" si="43"/>
        <v>#DIV/0!</v>
      </c>
      <c r="H184" s="30" t="e">
        <f t="shared" si="44"/>
        <v>#DIV/0!</v>
      </c>
      <c r="I184" s="31" t="e">
        <f t="shared" si="45"/>
        <v>#DIV/0!</v>
      </c>
      <c r="J184" s="32" t="str">
        <f t="shared" si="46"/>
        <v/>
      </c>
      <c r="K184" s="83" t="str">
        <f t="shared" ref="K184:K211" si="47">IF(E184="","",IF(I184&gt;75,"FAIL!!",""))</f>
        <v/>
      </c>
    </row>
    <row r="185" spans="1:11" ht="13.15" x14ac:dyDescent="0.25">
      <c r="A185" s="2"/>
      <c r="D185" s="27" t="s">
        <v>8</v>
      </c>
      <c r="E185" s="40" t="str">
        <f>IF(E$29="","",E$29)</f>
        <v/>
      </c>
      <c r="F185" s="81"/>
      <c r="G185" s="30" t="e">
        <f t="shared" si="43"/>
        <v>#DIV/0!</v>
      </c>
      <c r="H185" s="30" t="e">
        <f t="shared" si="44"/>
        <v>#DIV/0!</v>
      </c>
      <c r="I185" s="31" t="e">
        <f t="shared" si="45"/>
        <v>#DIV/0!</v>
      </c>
      <c r="J185" s="32" t="str">
        <f t="shared" si="46"/>
        <v/>
      </c>
      <c r="K185" s="83" t="str">
        <f t="shared" si="47"/>
        <v/>
      </c>
    </row>
    <row r="186" spans="1:11" ht="13.15" x14ac:dyDescent="0.25">
      <c r="A186" s="2"/>
      <c r="D186" s="27" t="s">
        <v>9</v>
      </c>
      <c r="E186" s="40" t="str">
        <f>IF(E$30="","",E$30)</f>
        <v/>
      </c>
      <c r="F186" s="80"/>
      <c r="G186" s="30" t="e">
        <f t="shared" si="43"/>
        <v>#DIV/0!</v>
      </c>
      <c r="H186" s="30" t="e">
        <f t="shared" si="44"/>
        <v>#DIV/0!</v>
      </c>
      <c r="I186" s="31" t="e">
        <f t="shared" si="45"/>
        <v>#DIV/0!</v>
      </c>
      <c r="J186" s="32" t="str">
        <f t="shared" si="46"/>
        <v/>
      </c>
      <c r="K186" s="83" t="str">
        <f t="shared" si="47"/>
        <v/>
      </c>
    </row>
    <row r="187" spans="1:11" ht="13.15" x14ac:dyDescent="0.25">
      <c r="A187" s="2"/>
      <c r="D187" s="27" t="s">
        <v>10</v>
      </c>
      <c r="E187" s="40" t="str">
        <f>IF(E$31="","",E$31)</f>
        <v/>
      </c>
      <c r="F187" s="80"/>
      <c r="G187" s="30" t="e">
        <f t="shared" si="43"/>
        <v>#DIV/0!</v>
      </c>
      <c r="H187" s="30" t="e">
        <f t="shared" si="44"/>
        <v>#DIV/0!</v>
      </c>
      <c r="I187" s="31" t="e">
        <f t="shared" si="45"/>
        <v>#DIV/0!</v>
      </c>
      <c r="J187" s="32" t="str">
        <f t="shared" si="46"/>
        <v/>
      </c>
      <c r="K187" s="83" t="str">
        <f t="shared" si="47"/>
        <v/>
      </c>
    </row>
    <row r="188" spans="1:11" ht="13.15" x14ac:dyDescent="0.25">
      <c r="A188" s="2"/>
      <c r="D188" s="27" t="s">
        <v>11</v>
      </c>
      <c r="E188" s="40" t="str">
        <f>IF(E$32="","",E$32)</f>
        <v/>
      </c>
      <c r="F188" s="81"/>
      <c r="G188" s="30" t="e">
        <f t="shared" si="43"/>
        <v>#DIV/0!</v>
      </c>
      <c r="H188" s="30" t="e">
        <f t="shared" si="44"/>
        <v>#DIV/0!</v>
      </c>
      <c r="I188" s="31" t="e">
        <f t="shared" si="45"/>
        <v>#DIV/0!</v>
      </c>
      <c r="J188" s="32" t="str">
        <f t="shared" si="46"/>
        <v/>
      </c>
      <c r="K188" s="83" t="str">
        <f t="shared" si="47"/>
        <v/>
      </c>
    </row>
    <row r="189" spans="1:11" ht="13.15" x14ac:dyDescent="0.25">
      <c r="A189" s="2"/>
      <c r="D189" s="27" t="s">
        <v>12</v>
      </c>
      <c r="E189" s="40" t="str">
        <f>IF(E$33="","",E$33)</f>
        <v/>
      </c>
      <c r="F189" s="80"/>
      <c r="G189" s="30" t="e">
        <f t="shared" si="43"/>
        <v>#DIV/0!</v>
      </c>
      <c r="H189" s="30" t="e">
        <f t="shared" si="44"/>
        <v>#DIV/0!</v>
      </c>
      <c r="I189" s="31" t="e">
        <f t="shared" si="45"/>
        <v>#DIV/0!</v>
      </c>
      <c r="J189" s="32" t="str">
        <f t="shared" si="46"/>
        <v/>
      </c>
      <c r="K189" s="83" t="str">
        <f t="shared" si="47"/>
        <v/>
      </c>
    </row>
    <row r="190" spans="1:11" ht="13.15" x14ac:dyDescent="0.25">
      <c r="A190" s="2"/>
      <c r="D190" s="27" t="s">
        <v>13</v>
      </c>
      <c r="E190" s="40" t="str">
        <f>IF(E$34="","",E$34)</f>
        <v/>
      </c>
      <c r="F190" s="80"/>
      <c r="G190" s="30" t="e">
        <f t="shared" si="43"/>
        <v>#DIV/0!</v>
      </c>
      <c r="H190" s="30" t="e">
        <f t="shared" si="44"/>
        <v>#DIV/0!</v>
      </c>
      <c r="I190" s="31" t="e">
        <f t="shared" si="45"/>
        <v>#DIV/0!</v>
      </c>
      <c r="J190" s="32" t="str">
        <f t="shared" si="46"/>
        <v/>
      </c>
      <c r="K190" s="83" t="str">
        <f t="shared" si="47"/>
        <v/>
      </c>
    </row>
    <row r="191" spans="1:11" ht="13.15" x14ac:dyDescent="0.25">
      <c r="A191" s="2"/>
      <c r="D191" s="27" t="s">
        <v>14</v>
      </c>
      <c r="E191" s="40" t="str">
        <f>IF(E$35="","",E$35)</f>
        <v/>
      </c>
      <c r="F191" s="81"/>
      <c r="G191" s="30" t="e">
        <f t="shared" si="43"/>
        <v>#DIV/0!</v>
      </c>
      <c r="H191" s="30" t="e">
        <f t="shared" si="44"/>
        <v>#DIV/0!</v>
      </c>
      <c r="I191" s="31" t="e">
        <f t="shared" si="45"/>
        <v>#DIV/0!</v>
      </c>
      <c r="J191" s="32" t="str">
        <f t="shared" si="46"/>
        <v/>
      </c>
      <c r="K191" s="83" t="str">
        <f t="shared" si="47"/>
        <v/>
      </c>
    </row>
    <row r="192" spans="1:11" ht="13.15" x14ac:dyDescent="0.25">
      <c r="A192" s="2"/>
      <c r="D192" s="27" t="s">
        <v>15</v>
      </c>
      <c r="E192" s="40" t="str">
        <f>IF(E$36="","",E$36)</f>
        <v/>
      </c>
      <c r="F192" s="80"/>
      <c r="G192" s="30" t="e">
        <f t="shared" si="43"/>
        <v>#DIV/0!</v>
      </c>
      <c r="H192" s="30" t="e">
        <f t="shared" si="44"/>
        <v>#DIV/0!</v>
      </c>
      <c r="I192" s="31" t="e">
        <f t="shared" si="45"/>
        <v>#DIV/0!</v>
      </c>
      <c r="J192" s="32" t="str">
        <f t="shared" si="46"/>
        <v/>
      </c>
      <c r="K192" s="83" t="str">
        <f t="shared" si="47"/>
        <v/>
      </c>
    </row>
    <row r="193" spans="1:11" ht="13.15" x14ac:dyDescent="0.25">
      <c r="A193" s="2"/>
      <c r="D193" s="27" t="s">
        <v>16</v>
      </c>
      <c r="E193" s="40" t="str">
        <f>IF(E$37="","",E$37)</f>
        <v/>
      </c>
      <c r="F193" s="80"/>
      <c r="G193" s="30" t="e">
        <f t="shared" si="43"/>
        <v>#DIV/0!</v>
      </c>
      <c r="H193" s="30" t="e">
        <f t="shared" si="44"/>
        <v>#DIV/0!</v>
      </c>
      <c r="I193" s="31" t="e">
        <f t="shared" si="45"/>
        <v>#DIV/0!</v>
      </c>
      <c r="J193" s="32" t="str">
        <f t="shared" si="46"/>
        <v/>
      </c>
      <c r="K193" s="83" t="str">
        <f t="shared" si="47"/>
        <v/>
      </c>
    </row>
    <row r="194" spans="1:11" ht="13.15" x14ac:dyDescent="0.25">
      <c r="K194" s="83" t="str">
        <f t="shared" si="47"/>
        <v/>
      </c>
    </row>
    <row r="195" spans="1:11" ht="13.15" x14ac:dyDescent="0.25">
      <c r="K195" s="83" t="str">
        <f t="shared" si="47"/>
        <v/>
      </c>
    </row>
    <row r="196" spans="1:11" ht="13.15" x14ac:dyDescent="0.25">
      <c r="C196" s="5" t="s">
        <v>29</v>
      </c>
      <c r="K196" s="83" t="str">
        <f t="shared" si="47"/>
        <v/>
      </c>
    </row>
    <row r="197" spans="1:11" ht="13.15" x14ac:dyDescent="0.25">
      <c r="A197" s="2"/>
      <c r="E197" s="82"/>
      <c r="F197" s="54" t="s">
        <v>37</v>
      </c>
      <c r="K197" s="83" t="str">
        <f t="shared" si="47"/>
        <v/>
      </c>
    </row>
    <row r="198" spans="1:11" ht="13.15" x14ac:dyDescent="0.25">
      <c r="A198" s="2"/>
      <c r="D198" s="27"/>
      <c r="E198" s="28" t="s">
        <v>27</v>
      </c>
      <c r="F198" s="55"/>
      <c r="K198" s="83" t="str">
        <f t="shared" si="47"/>
        <v/>
      </c>
    </row>
    <row r="199" spans="1:11" ht="13.15" x14ac:dyDescent="0.25">
      <c r="K199" s="83" t="str">
        <f t="shared" si="47"/>
        <v/>
      </c>
    </row>
    <row r="200" spans="1:11" ht="25.7" x14ac:dyDescent="0.25">
      <c r="A200" s="2"/>
      <c r="D200" s="27"/>
      <c r="E200" s="46" t="s">
        <v>36</v>
      </c>
      <c r="F200" s="40" t="s">
        <v>37</v>
      </c>
      <c r="G200" s="41" t="s">
        <v>38</v>
      </c>
      <c r="H200" s="38" t="s">
        <v>51</v>
      </c>
      <c r="I200" s="40" t="s">
        <v>52</v>
      </c>
      <c r="J200" s="53" t="s">
        <v>28</v>
      </c>
      <c r="K200" s="83"/>
    </row>
    <row r="201" spans="1:11" ht="13.15" x14ac:dyDescent="0.25">
      <c r="A201" s="2"/>
      <c r="D201" s="12" t="s">
        <v>6</v>
      </c>
      <c r="E201" s="47" t="str">
        <f>IF(E$27="","",E$27)</f>
        <v/>
      </c>
      <c r="F201" s="80"/>
      <c r="G201" s="13" t="e">
        <f>((F201-F$198)/I$89)</f>
        <v>#DIV/0!</v>
      </c>
      <c r="H201" s="30" t="e">
        <f t="shared" ref="H201:H211" si="48">10^G201</f>
        <v>#DIV/0!</v>
      </c>
      <c r="I201" s="31" t="e">
        <f t="shared" ref="I201:I211" si="49">((1-H201)*100)</f>
        <v>#DIV/0!</v>
      </c>
      <c r="J201" s="32" t="str">
        <f t="shared" ref="J201:J211" si="50">IF(F201="","",IF(I201&lt;0,"0",I201))</f>
        <v/>
      </c>
      <c r="K201" s="83" t="str">
        <f t="shared" si="47"/>
        <v/>
      </c>
    </row>
    <row r="202" spans="1:11" ht="13.15" x14ac:dyDescent="0.25">
      <c r="A202" s="2"/>
      <c r="D202" s="12" t="s">
        <v>7</v>
      </c>
      <c r="E202" s="47" t="str">
        <f>IF(E$28="","",E$28)</f>
        <v/>
      </c>
      <c r="F202" s="80"/>
      <c r="G202" s="13" t="e">
        <f t="shared" ref="G202:G211" si="51">((F202-F$198)/I$89)</f>
        <v>#DIV/0!</v>
      </c>
      <c r="H202" s="30" t="e">
        <f t="shared" si="48"/>
        <v>#DIV/0!</v>
      </c>
      <c r="I202" s="31" t="e">
        <f t="shared" si="49"/>
        <v>#DIV/0!</v>
      </c>
      <c r="J202" s="32" t="str">
        <f t="shared" si="50"/>
        <v/>
      </c>
      <c r="K202" s="83" t="str">
        <f t="shared" si="47"/>
        <v/>
      </c>
    </row>
    <row r="203" spans="1:11" ht="13.15" x14ac:dyDescent="0.25">
      <c r="A203" s="2"/>
      <c r="D203" s="12" t="s">
        <v>8</v>
      </c>
      <c r="E203" s="47" t="str">
        <f>IF(E$29="","",E$29)</f>
        <v/>
      </c>
      <c r="F203" s="81"/>
      <c r="G203" s="13" t="e">
        <f t="shared" si="51"/>
        <v>#DIV/0!</v>
      </c>
      <c r="H203" s="30" t="e">
        <f t="shared" si="48"/>
        <v>#DIV/0!</v>
      </c>
      <c r="I203" s="31" t="e">
        <f t="shared" si="49"/>
        <v>#DIV/0!</v>
      </c>
      <c r="J203" s="32" t="str">
        <f t="shared" si="50"/>
        <v/>
      </c>
      <c r="K203" s="83" t="str">
        <f t="shared" si="47"/>
        <v/>
      </c>
    </row>
    <row r="204" spans="1:11" ht="13.15" x14ac:dyDescent="0.25">
      <c r="A204" s="2"/>
      <c r="D204" s="12" t="s">
        <v>9</v>
      </c>
      <c r="E204" s="47" t="str">
        <f>IF(E$30="","",E$30)</f>
        <v/>
      </c>
      <c r="F204" s="80"/>
      <c r="G204" s="13" t="e">
        <f t="shared" si="51"/>
        <v>#DIV/0!</v>
      </c>
      <c r="H204" s="30" t="e">
        <f t="shared" si="48"/>
        <v>#DIV/0!</v>
      </c>
      <c r="I204" s="31" t="e">
        <f t="shared" si="49"/>
        <v>#DIV/0!</v>
      </c>
      <c r="J204" s="32" t="str">
        <f t="shared" si="50"/>
        <v/>
      </c>
      <c r="K204" s="83" t="str">
        <f t="shared" si="47"/>
        <v/>
      </c>
    </row>
    <row r="205" spans="1:11" ht="13.15" x14ac:dyDescent="0.25">
      <c r="A205" s="2"/>
      <c r="D205" s="12" t="s">
        <v>10</v>
      </c>
      <c r="E205" s="47" t="str">
        <f>IF(E$31="","",E$31)</f>
        <v/>
      </c>
      <c r="F205" s="80"/>
      <c r="G205" s="13" t="e">
        <f t="shared" si="51"/>
        <v>#DIV/0!</v>
      </c>
      <c r="H205" s="30" t="e">
        <f t="shared" si="48"/>
        <v>#DIV/0!</v>
      </c>
      <c r="I205" s="31" t="e">
        <f t="shared" si="49"/>
        <v>#DIV/0!</v>
      </c>
      <c r="J205" s="32" t="str">
        <f t="shared" si="50"/>
        <v/>
      </c>
      <c r="K205" s="83" t="str">
        <f t="shared" si="47"/>
        <v/>
      </c>
    </row>
    <row r="206" spans="1:11" ht="13.15" x14ac:dyDescent="0.25">
      <c r="A206" s="2"/>
      <c r="D206" s="12" t="s">
        <v>11</v>
      </c>
      <c r="E206" s="47" t="str">
        <f>IF(E$32="","",E$32)</f>
        <v/>
      </c>
      <c r="F206" s="81"/>
      <c r="G206" s="13" t="e">
        <f t="shared" si="51"/>
        <v>#DIV/0!</v>
      </c>
      <c r="H206" s="30" t="e">
        <f t="shared" si="48"/>
        <v>#DIV/0!</v>
      </c>
      <c r="I206" s="31" t="e">
        <f t="shared" si="49"/>
        <v>#DIV/0!</v>
      </c>
      <c r="J206" s="32" t="str">
        <f t="shared" si="50"/>
        <v/>
      </c>
      <c r="K206" s="83" t="str">
        <f t="shared" si="47"/>
        <v/>
      </c>
    </row>
    <row r="207" spans="1:11" ht="13.15" x14ac:dyDescent="0.25">
      <c r="A207" s="2"/>
      <c r="D207" s="12" t="s">
        <v>12</v>
      </c>
      <c r="E207" s="47" t="str">
        <f>IF(E$33="","",E$33)</f>
        <v/>
      </c>
      <c r="F207" s="80"/>
      <c r="G207" s="13" t="e">
        <f t="shared" si="51"/>
        <v>#DIV/0!</v>
      </c>
      <c r="H207" s="30" t="e">
        <f t="shared" si="48"/>
        <v>#DIV/0!</v>
      </c>
      <c r="I207" s="31" t="e">
        <f t="shared" si="49"/>
        <v>#DIV/0!</v>
      </c>
      <c r="J207" s="32" t="str">
        <f t="shared" si="50"/>
        <v/>
      </c>
      <c r="K207" s="83" t="str">
        <f t="shared" si="47"/>
        <v/>
      </c>
    </row>
    <row r="208" spans="1:11" ht="13.15" x14ac:dyDescent="0.25">
      <c r="A208" s="2"/>
      <c r="D208" s="12" t="s">
        <v>13</v>
      </c>
      <c r="E208" s="47" t="str">
        <f>IF(E$34="","",E$34)</f>
        <v/>
      </c>
      <c r="F208" s="80"/>
      <c r="G208" s="13" t="e">
        <f t="shared" si="51"/>
        <v>#DIV/0!</v>
      </c>
      <c r="H208" s="30" t="e">
        <f t="shared" si="48"/>
        <v>#DIV/0!</v>
      </c>
      <c r="I208" s="31" t="e">
        <f t="shared" si="49"/>
        <v>#DIV/0!</v>
      </c>
      <c r="J208" s="32" t="str">
        <f t="shared" si="50"/>
        <v/>
      </c>
      <c r="K208" s="83" t="str">
        <f t="shared" si="47"/>
        <v/>
      </c>
    </row>
    <row r="209" spans="1:11" ht="13.15" x14ac:dyDescent="0.25">
      <c r="A209" s="2"/>
      <c r="D209" s="12" t="s">
        <v>14</v>
      </c>
      <c r="E209" s="47" t="str">
        <f>IF(E$35="","",E$35)</f>
        <v/>
      </c>
      <c r="F209" s="81"/>
      <c r="G209" s="13" t="e">
        <f t="shared" si="51"/>
        <v>#DIV/0!</v>
      </c>
      <c r="H209" s="30" t="e">
        <f t="shared" si="48"/>
        <v>#DIV/0!</v>
      </c>
      <c r="I209" s="31" t="e">
        <f t="shared" si="49"/>
        <v>#DIV/0!</v>
      </c>
      <c r="J209" s="32" t="str">
        <f t="shared" si="50"/>
        <v/>
      </c>
      <c r="K209" s="83" t="str">
        <f t="shared" si="47"/>
        <v/>
      </c>
    </row>
    <row r="210" spans="1:11" ht="13.15" x14ac:dyDescent="0.25">
      <c r="A210" s="2"/>
      <c r="D210" s="8" t="s">
        <v>15</v>
      </c>
      <c r="E210" s="47" t="str">
        <f>IF(E$36="","",E$36)</f>
        <v/>
      </c>
      <c r="F210" s="80"/>
      <c r="G210" s="13" t="e">
        <f t="shared" si="51"/>
        <v>#DIV/0!</v>
      </c>
      <c r="H210" s="30" t="e">
        <f t="shared" si="48"/>
        <v>#DIV/0!</v>
      </c>
      <c r="I210" s="31" t="e">
        <f t="shared" si="49"/>
        <v>#DIV/0!</v>
      </c>
      <c r="J210" s="32" t="str">
        <f t="shared" si="50"/>
        <v/>
      </c>
      <c r="K210" s="83" t="str">
        <f t="shared" si="47"/>
        <v/>
      </c>
    </row>
    <row r="211" spans="1:11" ht="13.15" x14ac:dyDescent="0.25">
      <c r="A211" s="2"/>
      <c r="D211" s="27" t="s">
        <v>16</v>
      </c>
      <c r="E211" s="40" t="str">
        <f>IF(E$37="","",E$37)</f>
        <v/>
      </c>
      <c r="F211" s="80"/>
      <c r="G211" s="13" t="e">
        <f t="shared" si="51"/>
        <v>#DIV/0!</v>
      </c>
      <c r="H211" s="30" t="e">
        <f t="shared" si="48"/>
        <v>#DIV/0!</v>
      </c>
      <c r="I211" s="31" t="e">
        <f t="shared" si="49"/>
        <v>#DIV/0!</v>
      </c>
      <c r="J211" s="32" t="str">
        <f t="shared" si="50"/>
        <v/>
      </c>
      <c r="K211" s="83" t="str">
        <f t="shared" si="47"/>
        <v/>
      </c>
    </row>
    <row r="212" spans="1:11" x14ac:dyDescent="0.2">
      <c r="K212" s="68"/>
    </row>
    <row r="213" spans="1:11" x14ac:dyDescent="0.2">
      <c r="K213" s="68"/>
    </row>
    <row r="214" spans="1:11" ht="13.15" x14ac:dyDescent="0.25">
      <c r="C214" s="5" t="s">
        <v>54</v>
      </c>
      <c r="K214" s="68"/>
    </row>
    <row r="215" spans="1:11" x14ac:dyDescent="0.2">
      <c r="E215" s="82"/>
      <c r="F215" s="54" t="s">
        <v>37</v>
      </c>
      <c r="K215" s="68"/>
    </row>
    <row r="216" spans="1:11" x14ac:dyDescent="0.2">
      <c r="D216" s="27"/>
      <c r="E216" s="28" t="s">
        <v>27</v>
      </c>
      <c r="F216" s="55"/>
      <c r="K216" s="68"/>
    </row>
    <row r="217" spans="1:11" x14ac:dyDescent="0.2">
      <c r="K217" s="68"/>
    </row>
    <row r="218" spans="1:11" ht="25.05" x14ac:dyDescent="0.2">
      <c r="D218" s="27"/>
      <c r="E218" s="46" t="s">
        <v>36</v>
      </c>
      <c r="F218" s="40" t="s">
        <v>37</v>
      </c>
      <c r="G218" s="41" t="s">
        <v>38</v>
      </c>
      <c r="H218" s="38" t="s">
        <v>51</v>
      </c>
      <c r="I218" s="40" t="s">
        <v>52</v>
      </c>
      <c r="J218" s="53" t="s">
        <v>28</v>
      </c>
      <c r="K218" s="68"/>
    </row>
    <row r="219" spans="1:11" ht="13.15" x14ac:dyDescent="0.25">
      <c r="D219" s="12" t="s">
        <v>6</v>
      </c>
      <c r="E219" s="47" t="str">
        <f>IF(E$27="","",E$27)</f>
        <v/>
      </c>
      <c r="F219" s="80"/>
      <c r="G219" s="13" t="e">
        <f>((F219-F$216)/I$134)</f>
        <v>#DIV/0!</v>
      </c>
      <c r="H219" s="30" t="e">
        <f>10^G219</f>
        <v>#DIV/0!</v>
      </c>
      <c r="I219" s="31" t="e">
        <f t="shared" ref="I219:I229" si="52">((1-H219)*100)</f>
        <v>#DIV/0!</v>
      </c>
      <c r="J219" s="32" t="str">
        <f t="shared" ref="J219:J229" si="53">IF(F219="","",IF(I219&lt;0,"0",I219))</f>
        <v/>
      </c>
      <c r="K219" s="83" t="str">
        <f t="shared" ref="K219:K229" si="54">IF(E219="","",IF(I219&gt;75,"FAIL!!",""))</f>
        <v/>
      </c>
    </row>
    <row r="220" spans="1:11" ht="13.15" x14ac:dyDescent="0.25">
      <c r="D220" s="12" t="s">
        <v>7</v>
      </c>
      <c r="E220" s="47" t="str">
        <f>IF(E$28="","",E$28)</f>
        <v/>
      </c>
      <c r="F220" s="80"/>
      <c r="G220" s="13" t="e">
        <f t="shared" ref="G220:G229" si="55">((F220-F$216)/I$134)</f>
        <v>#DIV/0!</v>
      </c>
      <c r="H220" s="30" t="e">
        <f>10^G220</f>
        <v>#DIV/0!</v>
      </c>
      <c r="I220" s="31" t="e">
        <f t="shared" si="52"/>
        <v>#DIV/0!</v>
      </c>
      <c r="J220" s="32" t="str">
        <f t="shared" si="53"/>
        <v/>
      </c>
      <c r="K220" s="83" t="str">
        <f t="shared" si="54"/>
        <v/>
      </c>
    </row>
    <row r="221" spans="1:11" ht="13.15" x14ac:dyDescent="0.25">
      <c r="D221" s="12" t="s">
        <v>8</v>
      </c>
      <c r="E221" s="47" t="str">
        <f>IF(E$29="","",E$29)</f>
        <v/>
      </c>
      <c r="F221" s="81"/>
      <c r="G221" s="13" t="e">
        <f t="shared" si="55"/>
        <v>#DIV/0!</v>
      </c>
      <c r="H221" s="30" t="e">
        <f t="shared" ref="H221:H229" si="56">10^G221</f>
        <v>#DIV/0!</v>
      </c>
      <c r="I221" s="31" t="e">
        <f t="shared" si="52"/>
        <v>#DIV/0!</v>
      </c>
      <c r="J221" s="32" t="str">
        <f t="shared" si="53"/>
        <v/>
      </c>
      <c r="K221" s="83" t="str">
        <f t="shared" si="54"/>
        <v/>
      </c>
    </row>
    <row r="222" spans="1:11" ht="13.15" x14ac:dyDescent="0.25">
      <c r="D222" s="12" t="s">
        <v>9</v>
      </c>
      <c r="E222" s="47" t="str">
        <f>IF(E$30="","",E$30)</f>
        <v/>
      </c>
      <c r="F222" s="80"/>
      <c r="G222" s="13" t="e">
        <f t="shared" si="55"/>
        <v>#DIV/0!</v>
      </c>
      <c r="H222" s="30" t="e">
        <f t="shared" si="56"/>
        <v>#DIV/0!</v>
      </c>
      <c r="I222" s="31" t="e">
        <f t="shared" si="52"/>
        <v>#DIV/0!</v>
      </c>
      <c r="J222" s="32" t="str">
        <f t="shared" si="53"/>
        <v/>
      </c>
      <c r="K222" s="83" t="str">
        <f t="shared" si="54"/>
        <v/>
      </c>
    </row>
    <row r="223" spans="1:11" ht="13.15" x14ac:dyDescent="0.25">
      <c r="D223" s="12" t="s">
        <v>10</v>
      </c>
      <c r="E223" s="47" t="str">
        <f>IF(E$31="","",E$31)</f>
        <v/>
      </c>
      <c r="F223" s="80"/>
      <c r="G223" s="13" t="e">
        <f t="shared" si="55"/>
        <v>#DIV/0!</v>
      </c>
      <c r="H223" s="30" t="e">
        <f t="shared" si="56"/>
        <v>#DIV/0!</v>
      </c>
      <c r="I223" s="31" t="e">
        <f t="shared" si="52"/>
        <v>#DIV/0!</v>
      </c>
      <c r="J223" s="32" t="str">
        <f t="shared" si="53"/>
        <v/>
      </c>
      <c r="K223" s="83" t="str">
        <f t="shared" si="54"/>
        <v/>
      </c>
    </row>
    <row r="224" spans="1:11" ht="13.15" x14ac:dyDescent="0.25">
      <c r="D224" s="12" t="s">
        <v>11</v>
      </c>
      <c r="E224" s="47" t="str">
        <f>IF(E$32="","",E$32)</f>
        <v/>
      </c>
      <c r="F224" s="81"/>
      <c r="G224" s="13" t="e">
        <f t="shared" si="55"/>
        <v>#DIV/0!</v>
      </c>
      <c r="H224" s="30" t="e">
        <f t="shared" si="56"/>
        <v>#DIV/0!</v>
      </c>
      <c r="I224" s="31" t="e">
        <f t="shared" si="52"/>
        <v>#DIV/0!</v>
      </c>
      <c r="J224" s="32" t="str">
        <f t="shared" si="53"/>
        <v/>
      </c>
      <c r="K224" s="83" t="str">
        <f t="shared" si="54"/>
        <v/>
      </c>
    </row>
    <row r="225" spans="4:11" ht="13.15" x14ac:dyDescent="0.25">
      <c r="D225" s="12" t="s">
        <v>12</v>
      </c>
      <c r="E225" s="47" t="str">
        <f>IF(E$33="","",E$33)</f>
        <v/>
      </c>
      <c r="F225" s="80"/>
      <c r="G225" s="13" t="e">
        <f t="shared" si="55"/>
        <v>#DIV/0!</v>
      </c>
      <c r="H225" s="30" t="e">
        <f t="shared" si="56"/>
        <v>#DIV/0!</v>
      </c>
      <c r="I225" s="31" t="e">
        <f t="shared" si="52"/>
        <v>#DIV/0!</v>
      </c>
      <c r="J225" s="32" t="str">
        <f t="shared" si="53"/>
        <v/>
      </c>
      <c r="K225" s="83" t="str">
        <f t="shared" si="54"/>
        <v/>
      </c>
    </row>
    <row r="226" spans="4:11" ht="13.15" x14ac:dyDescent="0.25">
      <c r="D226" s="12" t="s">
        <v>13</v>
      </c>
      <c r="E226" s="47" t="str">
        <f>IF(E$34="","",E$34)</f>
        <v/>
      </c>
      <c r="F226" s="80"/>
      <c r="G226" s="13" t="e">
        <f t="shared" si="55"/>
        <v>#DIV/0!</v>
      </c>
      <c r="H226" s="30" t="e">
        <f t="shared" si="56"/>
        <v>#DIV/0!</v>
      </c>
      <c r="I226" s="31" t="e">
        <f t="shared" si="52"/>
        <v>#DIV/0!</v>
      </c>
      <c r="J226" s="32" t="str">
        <f t="shared" si="53"/>
        <v/>
      </c>
      <c r="K226" s="83" t="str">
        <f t="shared" si="54"/>
        <v/>
      </c>
    </row>
    <row r="227" spans="4:11" ht="13.15" x14ac:dyDescent="0.25">
      <c r="D227" s="12" t="s">
        <v>14</v>
      </c>
      <c r="E227" s="47" t="str">
        <f>IF(E$35="","",E$35)</f>
        <v/>
      </c>
      <c r="F227" s="81"/>
      <c r="G227" s="13" t="e">
        <f t="shared" si="55"/>
        <v>#DIV/0!</v>
      </c>
      <c r="H227" s="30" t="e">
        <f t="shared" si="56"/>
        <v>#DIV/0!</v>
      </c>
      <c r="I227" s="31" t="e">
        <f t="shared" si="52"/>
        <v>#DIV/0!</v>
      </c>
      <c r="J227" s="32" t="str">
        <f t="shared" si="53"/>
        <v/>
      </c>
      <c r="K227" s="83" t="str">
        <f t="shared" si="54"/>
        <v/>
      </c>
    </row>
    <row r="228" spans="4:11" ht="13.15" x14ac:dyDescent="0.25">
      <c r="D228" s="8" t="s">
        <v>15</v>
      </c>
      <c r="E228" s="47" t="str">
        <f>IF(E$36="","",E$36)</f>
        <v/>
      </c>
      <c r="F228" s="80"/>
      <c r="G228" s="13" t="e">
        <f t="shared" si="55"/>
        <v>#DIV/0!</v>
      </c>
      <c r="H228" s="30" t="e">
        <f t="shared" si="56"/>
        <v>#DIV/0!</v>
      </c>
      <c r="I228" s="31" t="e">
        <f t="shared" si="52"/>
        <v>#DIV/0!</v>
      </c>
      <c r="J228" s="32" t="str">
        <f t="shared" si="53"/>
        <v/>
      </c>
      <c r="K228" s="83" t="str">
        <f t="shared" si="54"/>
        <v/>
      </c>
    </row>
    <row r="229" spans="4:11" ht="13.15" x14ac:dyDescent="0.25">
      <c r="D229" s="27" t="s">
        <v>16</v>
      </c>
      <c r="E229" s="40" t="str">
        <f>IF(E$37="","",E$37)</f>
        <v/>
      </c>
      <c r="F229" s="80"/>
      <c r="G229" s="13" t="e">
        <f t="shared" si="55"/>
        <v>#DIV/0!</v>
      </c>
      <c r="H229" s="30" t="e">
        <f t="shared" si="56"/>
        <v>#DIV/0!</v>
      </c>
      <c r="I229" s="31" t="e">
        <f t="shared" si="52"/>
        <v>#DIV/0!</v>
      </c>
      <c r="J229" s="32" t="str">
        <f t="shared" si="53"/>
        <v/>
      </c>
      <c r="K229" s="83" t="str">
        <f t="shared" si="54"/>
        <v/>
      </c>
    </row>
  </sheetData>
  <sheetProtection password="CB31" sheet="1" objects="1" scenarios="1" formatCells="0" formatColumns="0" formatRows="0"/>
  <dataValidations count="1">
    <dataValidation type="list" showInputMessage="1" showErrorMessage="1" sqref="F2" xr:uid="{00000000-0002-0000-0000-000000000000}">
      <formula1>concentration1</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C25"/>
  <sheetViews>
    <sheetView tabSelected="1" workbookViewId="0">
      <selection activeCell="I28" sqref="I28"/>
    </sheetView>
  </sheetViews>
  <sheetFormatPr defaultColWidth="8.88671875" defaultRowHeight="12.55" x14ac:dyDescent="0.2"/>
  <cols>
    <col min="1" max="16384" width="8.88671875" style="6"/>
  </cols>
  <sheetData>
    <row r="3" spans="3:3" ht="13.15" x14ac:dyDescent="0.25">
      <c r="C3" s="56" t="s">
        <v>67</v>
      </c>
    </row>
    <row r="4" spans="3:3" ht="13.15" x14ac:dyDescent="0.25">
      <c r="C4" s="56" t="s">
        <v>64</v>
      </c>
    </row>
    <row r="5" spans="3:3" ht="13.15" x14ac:dyDescent="0.25">
      <c r="C5" s="56" t="s">
        <v>68</v>
      </c>
    </row>
    <row r="6" spans="3:3" ht="13.15" x14ac:dyDescent="0.25">
      <c r="C6" s="56"/>
    </row>
    <row r="7" spans="3:3" ht="13.15" x14ac:dyDescent="0.25">
      <c r="C7" s="56" t="s">
        <v>58</v>
      </c>
    </row>
    <row r="8" spans="3:3" ht="15.65" x14ac:dyDescent="0.25">
      <c r="C8" s="56" t="s">
        <v>65</v>
      </c>
    </row>
    <row r="9" spans="3:3" ht="13.15" x14ac:dyDescent="0.25">
      <c r="C9" s="56"/>
    </row>
    <row r="10" spans="3:3" ht="13.15" x14ac:dyDescent="0.25">
      <c r="C10" s="56" t="s">
        <v>61</v>
      </c>
    </row>
    <row r="11" spans="3:3" ht="13.15" x14ac:dyDescent="0.25">
      <c r="C11" s="56"/>
    </row>
    <row r="12" spans="3:3" ht="13.15" x14ac:dyDescent="0.25">
      <c r="C12" s="56" t="s">
        <v>55</v>
      </c>
    </row>
    <row r="13" spans="3:3" ht="13.15" x14ac:dyDescent="0.25">
      <c r="C13" s="56"/>
    </row>
    <row r="14" spans="3:3" ht="13.15" x14ac:dyDescent="0.25">
      <c r="C14" s="56" t="s">
        <v>56</v>
      </c>
    </row>
    <row r="15" spans="3:3" ht="13.15" x14ac:dyDescent="0.25">
      <c r="C15" s="56" t="s">
        <v>57</v>
      </c>
    </row>
    <row r="16" spans="3:3" ht="15.65" x14ac:dyDescent="0.25">
      <c r="C16" s="56" t="s">
        <v>66</v>
      </c>
    </row>
    <row r="17" spans="3:3" ht="13.15" x14ac:dyDescent="0.25">
      <c r="C17" s="56"/>
    </row>
    <row r="18" spans="3:3" ht="15.65" x14ac:dyDescent="0.25">
      <c r="C18" s="56" t="s">
        <v>59</v>
      </c>
    </row>
    <row r="19" spans="3:3" ht="15.65" x14ac:dyDescent="0.25">
      <c r="C19" s="56" t="s">
        <v>62</v>
      </c>
    </row>
    <row r="20" spans="3:3" ht="13.15" x14ac:dyDescent="0.25">
      <c r="C20" s="56"/>
    </row>
    <row r="21" spans="3:3" ht="13.15" x14ac:dyDescent="0.25">
      <c r="C21" s="56" t="s">
        <v>63</v>
      </c>
    </row>
    <row r="22" spans="3:3" ht="13.15" x14ac:dyDescent="0.25">
      <c r="C22" s="56"/>
    </row>
    <row r="23" spans="3:3" ht="13.15" x14ac:dyDescent="0.25">
      <c r="C23" s="56" t="s">
        <v>60</v>
      </c>
    </row>
    <row r="24" spans="3:3" ht="13.15" x14ac:dyDescent="0.25">
      <c r="C24" s="56"/>
    </row>
    <row r="25" spans="3:3" ht="13.15" x14ac:dyDescent="0.25">
      <c r="C25" s="57" t="s">
        <v>69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Master copy</vt:lpstr>
      <vt:lpstr>Notes</vt:lpstr>
      <vt:lpstr>'Master copy'!concentration1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jl03</dc:creator>
  <cp:lastModifiedBy>James Lowther (Cefas)</cp:lastModifiedBy>
  <dcterms:created xsi:type="dcterms:W3CDTF">2016-06-29T10:29:07Z</dcterms:created>
  <dcterms:modified xsi:type="dcterms:W3CDTF">2020-02-11T16:01:26Z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0c2ddd0-afbf-49e4-8b02-da81def1ba6b_Enabled">
    <vt:lpwstr>True</vt:lpwstr>
  </property>
  <property fmtid="{D5CDD505-2E9C-101B-9397-08002B2CF9AE}" pid="3" name="MSIP_Label_a0c2ddd0-afbf-49e4-8b02-da81def1ba6b_SiteId">
    <vt:lpwstr>eeea3199-afa0-41eb-bbf2-f6e42c3da7cf</vt:lpwstr>
  </property>
  <property fmtid="{D5CDD505-2E9C-101B-9397-08002B2CF9AE}" pid="4" name="MSIP_Label_a0c2ddd0-afbf-49e4-8b02-da81def1ba6b_Owner">
    <vt:lpwstr>james.lowther@cefas.co.uk</vt:lpwstr>
  </property>
  <property fmtid="{D5CDD505-2E9C-101B-9397-08002B2CF9AE}" pid="5" name="MSIP_Label_a0c2ddd0-afbf-49e4-8b02-da81def1ba6b_SetDate">
    <vt:lpwstr>2019-10-03T15:14:18.7274029Z</vt:lpwstr>
  </property>
  <property fmtid="{D5CDD505-2E9C-101B-9397-08002B2CF9AE}" pid="6" name="MSIP_Label_a0c2ddd0-afbf-49e4-8b02-da81def1ba6b_Name">
    <vt:lpwstr>Official</vt:lpwstr>
  </property>
  <property fmtid="{D5CDD505-2E9C-101B-9397-08002B2CF9AE}" pid="7" name="MSIP_Label_a0c2ddd0-afbf-49e4-8b02-da81def1ba6b_Application">
    <vt:lpwstr>Microsoft Azure Information Protection</vt:lpwstr>
  </property>
  <property fmtid="{D5CDD505-2E9C-101B-9397-08002B2CF9AE}" pid="8" name="MSIP_Label_a0c2ddd0-afbf-49e4-8b02-da81def1ba6b_ActionId">
    <vt:lpwstr>55b6b4f0-7da3-4bb1-8379-14a6e6650eac</vt:lpwstr>
  </property>
  <property fmtid="{D5CDD505-2E9C-101B-9397-08002B2CF9AE}" pid="9" name="MSIP_Label_a0c2ddd0-afbf-49e4-8b02-da81def1ba6b_Extended_MSFT_Method">
    <vt:lpwstr>Automatic</vt:lpwstr>
  </property>
  <property fmtid="{D5CDD505-2E9C-101B-9397-08002B2CF9AE}" pid="10" name="Sensitivity">
    <vt:lpwstr>Official</vt:lpwstr>
  </property>
</Properties>
</file>